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10" yWindow="-110" windowWidth="19420" windowHeight="11020" activeTab="1"/>
  </bookViews>
  <sheets>
    <sheet name="Rekapitulace stavby" sheetId="1" r:id="rId1"/>
    <sheet name="vv" sheetId="2" r:id="rId2"/>
    <sheet name="List1" sheetId="3" r:id="rId3"/>
  </sheets>
  <definedNames>
    <definedName name="_xlnm._FilterDatabase" localSheetId="1" hidden="1">vv!$C$100:$K$182</definedName>
    <definedName name="_xlnm.Print_Titles" localSheetId="0">'Rekapitulace stavby'!$70:$70</definedName>
    <definedName name="_xlnm.Print_Titles" localSheetId="1">vv!$100:$100</definedName>
    <definedName name="_xlnm.Print_Area" localSheetId="0">'Rekapitulace stavby'!$D$4:$AO$54,'Rekapitulace stavby'!$C$60:$AQ$75</definedName>
    <definedName name="_xlnm.Print_Area" localSheetId="1">vv!$C$4:$J$60,vv!$C$66:$J$84,vv!$C$90:$J$182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3" i="2" l="1"/>
  <c r="J139" i="2"/>
  <c r="H144" i="2"/>
  <c r="J144" i="2" s="1"/>
  <c r="J146" i="2"/>
  <c r="J137" i="2"/>
  <c r="J135" i="2"/>
  <c r="J133" i="2"/>
  <c r="J131" i="2"/>
  <c r="J178" i="2"/>
  <c r="J176" i="2"/>
  <c r="H108" i="2"/>
  <c r="J108" i="2" s="1"/>
  <c r="J174" i="2"/>
  <c r="J172" i="2"/>
  <c r="J170" i="2"/>
  <c r="J168" i="2"/>
  <c r="J166" i="2"/>
  <c r="J164" i="2"/>
  <c r="J162" i="2"/>
  <c r="J160" i="2"/>
  <c r="J158" i="2"/>
  <c r="J156" i="2"/>
  <c r="J154" i="2"/>
  <c r="J152" i="2"/>
  <c r="J150" i="2"/>
  <c r="J148" i="2"/>
  <c r="J129" i="2"/>
  <c r="J141" i="2"/>
  <c r="J121" i="2"/>
  <c r="J123" i="2"/>
  <c r="J127" i="2"/>
  <c r="J125" i="2"/>
  <c r="J119" i="2"/>
  <c r="J181" i="2"/>
  <c r="J180" i="2" s="1"/>
  <c r="J83" i="2" s="1"/>
  <c r="J104" i="2"/>
  <c r="J106" i="2"/>
  <c r="J73" i="1"/>
  <c r="E93" i="2"/>
  <c r="J33" i="2"/>
  <c r="J32" i="2"/>
  <c r="AY73" i="1"/>
  <c r="J31" i="2"/>
  <c r="AX73" i="1" s="1"/>
  <c r="BI181" i="2"/>
  <c r="BH181" i="2"/>
  <c r="BG181" i="2"/>
  <c r="BF181" i="2"/>
  <c r="T181" i="2"/>
  <c r="T180" i="2" s="1"/>
  <c r="R181" i="2"/>
  <c r="R180" i="2" s="1"/>
  <c r="P181" i="2"/>
  <c r="P180" i="2" s="1"/>
  <c r="BI144" i="2"/>
  <c r="BH144" i="2"/>
  <c r="BG144" i="2"/>
  <c r="BF144" i="2"/>
  <c r="J30" i="2" s="1"/>
  <c r="AW73" i="1" s="1"/>
  <c r="T144" i="2"/>
  <c r="R144" i="2"/>
  <c r="R143" i="2" s="1"/>
  <c r="P144" i="2"/>
  <c r="P143" i="2" s="1"/>
  <c r="T103" i="2"/>
  <c r="R103" i="2"/>
  <c r="P103" i="2"/>
  <c r="F95" i="2"/>
  <c r="F71" i="2"/>
  <c r="E69" i="2"/>
  <c r="J19" i="2"/>
  <c r="E19" i="2"/>
  <c r="J73" i="2" s="1"/>
  <c r="J18" i="2"/>
  <c r="J16" i="2"/>
  <c r="E16" i="2"/>
  <c r="F74" i="2" s="1"/>
  <c r="J15" i="2"/>
  <c r="J13" i="2"/>
  <c r="E13" i="2"/>
  <c r="F97" i="2" s="1"/>
  <c r="J12" i="2"/>
  <c r="J10" i="2"/>
  <c r="J71" i="2" s="1"/>
  <c r="J95" i="2"/>
  <c r="L68" i="1"/>
  <c r="AM67" i="1"/>
  <c r="L67" i="1"/>
  <c r="AM65" i="1"/>
  <c r="L65" i="1"/>
  <c r="L63" i="1"/>
  <c r="BK144" i="2"/>
  <c r="BK143" i="2" s="1"/>
  <c r="AS72" i="1"/>
  <c r="BK118" i="2"/>
  <c r="P118" i="2"/>
  <c r="R118" i="2"/>
  <c r="T118" i="2"/>
  <c r="T143" i="2"/>
  <c r="BK103" i="2"/>
  <c r="BK102" i="2"/>
  <c r="BK181" i="2"/>
  <c r="BK180" i="2" s="1"/>
  <c r="J116" i="2" l="1"/>
  <c r="H110" i="2"/>
  <c r="J110" i="2" s="1"/>
  <c r="J112" i="2"/>
  <c r="P102" i="2"/>
  <c r="P101" i="2" s="1"/>
  <c r="AU73" i="1" s="1"/>
  <c r="AU72" i="1" s="1"/>
  <c r="F73" i="2"/>
  <c r="F98" i="2"/>
  <c r="J97" i="2"/>
  <c r="T102" i="2"/>
  <c r="BE181" i="2"/>
  <c r="T101" i="2"/>
  <c r="R102" i="2"/>
  <c r="R101" i="2" s="1"/>
  <c r="F31" i="2"/>
  <c r="BB73" i="1" s="1"/>
  <c r="BB72" i="1" s="1"/>
  <c r="F33" i="2"/>
  <c r="BD73" i="1" s="1"/>
  <c r="BD72" i="1" s="1"/>
  <c r="W32" i="1" s="1"/>
  <c r="BK101" i="2"/>
  <c r="F32" i="2"/>
  <c r="BC73" i="1" s="1"/>
  <c r="BC72" i="1" s="1"/>
  <c r="W31" i="1" s="1"/>
  <c r="J143" i="2"/>
  <c r="J82" i="2" s="1"/>
  <c r="BE144" i="2"/>
  <c r="J118" i="2"/>
  <c r="J81" i="2" s="1"/>
  <c r="W30" i="1"/>
  <c r="AX72" i="1"/>
  <c r="F30" i="2"/>
  <c r="BA73" i="1" s="1"/>
  <c r="BA72" i="1" s="1"/>
  <c r="AW72" i="1" s="1"/>
  <c r="J114" i="2" l="1"/>
  <c r="J80" i="2" s="1"/>
  <c r="AY72" i="1"/>
  <c r="J102" i="2" l="1"/>
  <c r="J79" i="2" s="1"/>
  <c r="J101" i="2" l="1"/>
  <c r="J78" i="2" l="1"/>
  <c r="J26" i="2"/>
  <c r="AG73" i="1" l="1"/>
  <c r="AG72" i="1" s="1"/>
  <c r="AK23" i="1" s="1"/>
  <c r="AK25" i="1" s="1"/>
  <c r="W28" i="1" s="1"/>
  <c r="AK28" i="1" s="1"/>
  <c r="AK34" i="1" s="1"/>
  <c r="F29" i="2"/>
  <c r="J29" i="2" l="1"/>
  <c r="AZ73" i="1"/>
  <c r="AZ72" i="1" s="1"/>
  <c r="AV72" i="1" s="1"/>
  <c r="AT72" i="1" s="1"/>
  <c r="AN72" i="1" s="1"/>
  <c r="AN73" i="1" s="1"/>
  <c r="J35" i="2" l="1"/>
  <c r="AV73" i="1"/>
  <c r="AT73" i="1" s="1"/>
</calcChain>
</file>

<file path=xl/sharedStrings.xml><?xml version="1.0" encoding="utf-8"?>
<sst xmlns="http://schemas.openxmlformats.org/spreadsheetml/2006/main" count="496" uniqueCount="221">
  <si>
    <t>Export Komplet</t>
  </si>
  <si>
    <t/>
  </si>
  <si>
    <t>2.0</t>
  </si>
  <si>
    <t>False</t>
  </si>
  <si>
    <t>{589c1579-c182-43cc-ab24-696b38a8a72b}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</si>
  <si>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</si>
  <si>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</si>
  <si>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</si>
  <si>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</si>
  <si>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</si>
  <si>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</si>
  <si>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</si>
  <si>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</si>
  <si>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</si>
  <si>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</si>
  <si>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</si>
  <si>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</si>
  <si>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</si>
  <si>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</si>
  <si>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</si>
  <si>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</si>
  <si>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</si>
  <si>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</si>
  <si>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</si>
  <si>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</si>
  <si>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</si>
  <si>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</si>
  <si>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</si>
  <si>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</si>
  <si>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</si>
  <si>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</si>
  <si>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</si>
  <si>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</si>
  <si>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</si>
  <si>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</si>
  <si>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</si>
  <si>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</si>
  <si>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</si>
  <si>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</si>
  <si>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</si>
  <si>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</si>
  <si>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</si>
  <si>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</si>
  <si>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</si>
  <si>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</si>
  <si>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</si>
  <si>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</si>
  <si>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</si>
  <si>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</si>
  <si>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</si>
  <si>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</si>
  <si>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</si>
  <si>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</si>
  <si>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</si>
  <si>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</si>
  <si>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</si>
  <si>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</si>
  <si>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</si>
  <si>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</si>
  <si>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</si>
  <si>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</si>
  <si>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</si>
  <si>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</si>
  <si>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</si>
  <si>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</si>
  <si>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</si>
  <si>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</si>
  <si>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</si>
  <si>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</si>
  <si>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</si>
  <si>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</si>
  <si>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</si>
  <si>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</si>
  <si>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</si>
  <si>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</si>
  <si>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</si>
  <si>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HSV -  Práce a dodávky HSV</t>
  </si>
  <si>
    <t xml:space="preserve">    1 - Zemní práce</t>
  </si>
  <si>
    <t xml:space="preserve">    5 - Komunikace pozemní</t>
  </si>
  <si>
    <t>M - Práce a dodávky M</t>
  </si>
  <si>
    <t>998 - Přesun hmot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</si>
  <si>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</si>
  <si>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</si>
  <si>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</si>
  <si>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</si>
  <si>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</si>
  <si>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</si>
  <si>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</si>
  <si>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</si>
  <si>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</si>
  <si>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</si>
  <si>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</si>
  <si>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</si>
  <si>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</si>
  <si>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</si>
  <si>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</si>
  <si>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K</t>
  </si>
  <si>
    <t>m3</t>
  </si>
  <si>
    <t>4</t>
  </si>
  <si>
    <t>PP</t>
  </si>
  <si>
    <t>3</t>
  </si>
  <si>
    <t>M</t>
  </si>
  <si>
    <t>m2</t>
  </si>
  <si>
    <t>5</t>
  </si>
  <si>
    <t>Komunikace pozemní</t>
  </si>
  <si>
    <t>kpl</t>
  </si>
  <si>
    <t>-832021754</t>
  </si>
  <si>
    <t>ks</t>
  </si>
  <si>
    <t>998</t>
  </si>
  <si>
    <t>998225111</t>
  </si>
  <si>
    <t>2062050430</t>
  </si>
  <si>
    <t>CZK</t>
  </si>
  <si>
    <t>Cena bez DPH [CZK]</t>
  </si>
  <si>
    <t>Cena s DPH [CZK]</t>
  </si>
  <si>
    <t>Cena celkem [CZK]</t>
  </si>
  <si>
    <t>J.cena [CZK]</t>
  </si>
  <si>
    <t>Vodorovné přemístění zeminy na skládku, přebytečná ornice a výkopová zemina</t>
  </si>
  <si>
    <t>vč. nákladů na naložení a zložení zeminy</t>
  </si>
  <si>
    <t>Kód odpadu 17 05 04</t>
  </si>
  <si>
    <t>Přesun hmot a ostatní náklady</t>
  </si>
  <si>
    <t>Přesun hmot, réžie</t>
  </si>
  <si>
    <t xml:space="preserve">Přesun hmot </t>
  </si>
  <si>
    <t>Zemní a bourací práce</t>
  </si>
  <si>
    <t>12110990100</t>
  </si>
  <si>
    <t>Práce a dodávky, herní prvky a mobiliář</t>
  </si>
  <si>
    <t>Poplatek za skládku zeminy, nevhodná zemina</t>
  </si>
  <si>
    <t>vč. příplatku za lepivost hor. 3</t>
  </si>
  <si>
    <t>1211011020_R</t>
  </si>
  <si>
    <t>565191111_R</t>
  </si>
  <si>
    <t>GEOFILTEX 63 63/30 300 g/m2 do š 8,8 m D+ M</t>
  </si>
  <si>
    <t>textilie GEOFILTEX 63 63/30 300 g/m2 do š 8,8 m</t>
  </si>
  <si>
    <t>593111460</t>
  </si>
  <si>
    <t>564760210_R</t>
  </si>
  <si>
    <t>Sejmutí ornice s přemístěním na vzdálenost do 50 m</t>
  </si>
  <si>
    <t>Sejmutí ornice s přemístěním na vzdálenost do 50 m tl. do 200 mm</t>
  </si>
  <si>
    <t>564231111</t>
  </si>
  <si>
    <t xml:space="preserve">Lomový prach  fr.0-4 mm </t>
  </si>
  <si>
    <t>Podklad nebo podsyp, lomový prach  fr.0-4 mm</t>
  </si>
  <si>
    <t>564760111</t>
  </si>
  <si>
    <t>Podklad z kameniva hrubého drceného vel. 16-32 mm tl 200 mm</t>
  </si>
  <si>
    <t>Podklad nebo kryt z kameniva hrubého drceného  vel. 16-32 mm s rozprostřením a zhutněním, po zhutnění tl. 200 mm</t>
  </si>
  <si>
    <t>bm</t>
  </si>
  <si>
    <t>Betonové základy pro montáž prvků vč. prípravy</t>
  </si>
  <si>
    <t>12110990101</t>
  </si>
  <si>
    <t>169701109_R</t>
  </si>
  <si>
    <t>7765191441_R</t>
  </si>
  <si>
    <t>Vyrovnávací elastická podložka na hřiště z SBR mix 2:1 s keramzitem, plocha hřiště, tl. dle pádové výšky</t>
  </si>
  <si>
    <t>564760210_R0</t>
  </si>
  <si>
    <t>275311126</t>
  </si>
  <si>
    <t>Město Rychnov nad Kněžnou / Multifunkční sportoviště Mírová</t>
  </si>
  <si>
    <t xml:space="preserve">Obruba z betonu po obvodu hřiště tl. 80 mm v. 250 mm, D+M </t>
  </si>
  <si>
    <t>Obruba z betonu po obvodu hřiště tl. 80 mm v. 250 mm, D+M</t>
  </si>
  <si>
    <t>Lajnování hřiště (basket, malý fotbal, nohejbal, volejbal, tenis)</t>
  </si>
  <si>
    <t>Odkopávky v nezapažené v hor. 3 do 100 m3 pro spodní stavbu arény</t>
  </si>
  <si>
    <t>Polyuretanový povrch EPDM, barevnosti dle PD - Modrá + Zelená</t>
  </si>
  <si>
    <t>X01</t>
  </si>
  <si>
    <t>Ochranné pole, rozměr 2400 x 940 mm, materiál pozinková ocel, montáž prvků vč. prípravy</t>
  </si>
  <si>
    <t>X02</t>
  </si>
  <si>
    <t>X03</t>
  </si>
  <si>
    <t>X04</t>
  </si>
  <si>
    <t>X05</t>
  </si>
  <si>
    <t>X06</t>
  </si>
  <si>
    <t>X07</t>
  </si>
  <si>
    <t>X08</t>
  </si>
  <si>
    <t>X09</t>
  </si>
  <si>
    <t>X10</t>
  </si>
  <si>
    <t>X11</t>
  </si>
  <si>
    <t>X12</t>
  </si>
  <si>
    <t>X13</t>
  </si>
  <si>
    <t>X14</t>
  </si>
  <si>
    <t>X15</t>
  </si>
  <si>
    <t>X16</t>
  </si>
  <si>
    <t>X17</t>
  </si>
  <si>
    <t>Ochranné pole rozměru 2400 x 940 mm, vyplněno svisle kladenými oc. trubkami profil rozměru 21,3 x 2 mm, svařovaných podle EN ISO 5817 a žárově zinkovaný (HDG) podle ISO1461</t>
  </si>
  <si>
    <t>Ochranné pole, rozměr 1650 x 940 mm, materiál pozinková ocel, montáž prvků vč. prípravy</t>
  </si>
  <si>
    <t>Ochranné pole rozměru 1650 x 940 mm, vyplněno svisle kladenými oc. trubkami profil rozměru 21,3 x 2 mm, svařovaných podle EN ISO 5817 a žárově zinkovaný (HDG) podle ISO1461</t>
  </si>
  <si>
    <t>Ochranné pole, rozměr 1150 x 940 mm, materiál pozinková ocel, montáž prvků vč. prípravy</t>
  </si>
  <si>
    <t>Ochranné pole rozměru 1150 x 940 mm, vyplněno svisle kladenými oc. trubkami profil rozměru 21,3 x 2 mm, svařovaných podle EN ISO 5817 a žárově zinkovaný (HDG) podle ISO1461</t>
  </si>
  <si>
    <t>Sloupky, materiál pozinková ocel, montáž vč. prípravy</t>
  </si>
  <si>
    <t>Sloupky konstrukce sportovní arény z žárově zinkované oceli, vyrobeny z profilu 80 x 80 x 3 mm s vodorovně svařovanými přírubami tl. 6 mm. Uzávěry sloupků z polyethylenu s nízkou hustotou jsou připevněný slepými mýty.</t>
  </si>
  <si>
    <t>Bezpečnostní sít, rozměr 2850 x 2350 mm, montáž prvků vč. prípravy</t>
  </si>
  <si>
    <t>Bezpečnostní sít, rozměr 2850 x 1600 mm, montáž prvků vč. prípravy</t>
  </si>
  <si>
    <t>Bezpečnostní sít, rozměr 1860 x 2350 mm, montáž prvků vč. prípravy</t>
  </si>
  <si>
    <t>Bezpečnostní sít, rozměr 1860 x 2850 mm, montáž prvků vč. prípravy</t>
  </si>
  <si>
    <t>Materiál polypropylen (nylon), velikosti ok 45 x 45 mm, vyrobena z 4 mm tl. polypropylenového (nylonového) lana, barva černá</t>
  </si>
  <si>
    <t>Ochranné pole je vyplněno svisle kladenými oc. trubkami profil 21,3x2mm, svařovaných podle EN ISO 5817 a žárově zinkovány (HDG) podle ISO1461 Vrchní střed panelu je přizpůsoben tak, aby zde mohla procházet konstrukce fotbalové branky a basketbalového koše. Spodní díl panelu je z profilu 80x80x3mm, tvoří tak vrchní část fotbalové branky (břevno).</t>
  </si>
  <si>
    <t>Ochranné pole, rozměr 2900 x 940 mm, materiál pozinková ocel, montáž prvků vč. prípravy</t>
  </si>
  <si>
    <t>Fotbalová branka, montáž prvků vč. prípravy</t>
  </si>
  <si>
    <t>Materiál pozinková ocel, Rozměr v fotbalové branky : vnitřní 3x2m, vnější 2,08x3,16m spodní hloubka : 1,2m vrchní hloubka : 0,6m Ocelová konstrukce je součástí konstrukce sportovní arény. Boční a zadní panely jsou proto ve stejném designu jako zbylé ocelové výplně panelů.</t>
  </si>
  <si>
    <t>Basketbalový koš (deska,obroučka a síť), montáž prvků vč. prípravy</t>
  </si>
  <si>
    <t>Rozměry desky : 1,4x0,83x0,019m Obroučka je vyrobena z oceli s povrchovou úpravou práškovým lakem Síťka je vyrobena z nylonu na průměr obroučky o vel. 450mm, konstrukce je součastí sportovní arény. Materiál HDPE panel.</t>
  </si>
  <si>
    <t>Jednokřídlová vstupní brána včetně zamykání, středové zástrče a brankového kování, montáž prvků vč. prípravy</t>
  </si>
  <si>
    <t>Rozměr 1000x1940 mm, materiál pozinková ocel</t>
  </si>
  <si>
    <t>Rozměr 2280x1940 mm, materiál pozinková ocel</t>
  </si>
  <si>
    <t>Nohejbalové/tenisové sloupky včetně pouzder a záslepek, montáž vč. prípravy</t>
  </si>
  <si>
    <t>Průměr sloupku : 102mm Výška sloupku : 1090mm, materiál pozinková ocel</t>
  </si>
  <si>
    <t>Průměr sloupku : 102mm Výška sloupku : 2650mm celk. výška sloupku 3000mm. Sloupky lze využít i pro jiné hry : nohejbal, badminton...</t>
  </si>
  <si>
    <t>Nohejbal/volejbal síť, montáž prvků vč. prípravy</t>
  </si>
  <si>
    <t>Rozměr : 9,5x1m Síť : uzlová černá síť z polypropylenu 3mm, oko 100mm síť určena pro volejbal a nohejbal. Materiál polypropylen</t>
  </si>
  <si>
    <t>Tenisová síť, montáž prvků vč. prípravy</t>
  </si>
  <si>
    <t>Materiál : PVC,poleytylen, polyester. Rozměr : 12,72x1,07m Síť : síla materiálu 3mm, vyrobená z vysokopevnostního polyetylenu a splňuje normy EN 1510 a má schválení dle pravidel ILTF a DTB pro klasický rozměr tenisového hřiště.</t>
  </si>
  <si>
    <t>Trativod z plastových flexibilních potrubí DN 80  mm do lože ze štěrkopísku</t>
  </si>
  <si>
    <t>522899002_R</t>
  </si>
  <si>
    <t>Trativod z plastových flexibilních potrubí DN 125  mm do lože ze štěrkopísku</t>
  </si>
  <si>
    <t>522899003_R</t>
  </si>
  <si>
    <t>Lože pod potrubí - trativody ze štěrkopísku tříděného v tl. 100 mm</t>
  </si>
  <si>
    <t>2865191441_R</t>
  </si>
  <si>
    <t xml:space="preserve">Výplň trativodu pod hřištěm kamenivem drobným těženým fr. 8 - 32 mm do geotextilie vč. geotextilie </t>
  </si>
  <si>
    <t>2879191441_R</t>
  </si>
  <si>
    <t>2879191877_R</t>
  </si>
  <si>
    <t xml:space="preserve">Vsakovací drén vč. výplně kamenivem těženým fr. 16 mm s obalením do geotextilie, vč. revíznich plastových šachet DN 1000 mm  </t>
  </si>
  <si>
    <t>Volejbalové sloupky včetně pouzder, objímek a záslepek, montáž prvků vč. prípravy</t>
  </si>
  <si>
    <t>Demontáž konstrukce basketbalového koše vč. likvidace</t>
  </si>
  <si>
    <t>965042221_R</t>
  </si>
  <si>
    <t>981122010_R</t>
  </si>
  <si>
    <t>Vybourání stávající opěrné zdi vč. odborní likvidace</t>
  </si>
  <si>
    <t>Demontáž stávajícího oplocení v. do 5 m vč. odvozu a likvidace</t>
  </si>
  <si>
    <t>Vybourání stávající opěrné zdi z betonu vč. odvozu a likvidace</t>
  </si>
  <si>
    <t>Demontáž konstrukce basketbalového koše vč. odvozu a likvidace</t>
  </si>
  <si>
    <t>965042220_R</t>
  </si>
  <si>
    <t>Polyuretanový EPDM povrch bude vodopropustný, monolitický s rovnou porézní vrstvou. Povrch bude certifikován a bude doložen atest o zdravotní nezávadnosti - shoda s REACH Annex XVII omezení migrace určitých prvků podle směrnice EU o bezpečnosti hraček. Tento atest se týká celého systému SBR + EPDM. Dále atest o vodopropustnosti povrchu dle EN 12616:2013, atest o odolnosti povrchu vůči abrazivnímu opotřebení a skluzu v souladu s BS 7188:1998 + A2:2009 a protokol o klasifikaci reakce na oheň dle EN ISO 11925-2 a EN 13501-1+A1:2010.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</si>
</sst>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6"/>
  <sheetViews>
    <sheetView showGridLines="0" topLeftCell="A60" workbookViewId="0">
      <selection activeCell="AN9" sqref="AN9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332031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332031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 x14ac:dyDescent="0.2">
      <c r="AR2" s="142" t="s">
        <v>5</v>
      </c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3" t="s">
        <v>6</v>
      </c>
      <c r="BT2" s="13" t="s">
        <v>7</v>
      </c>
    </row>
    <row r="3" spans="1:74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5" customHeight="1" x14ac:dyDescent="0.2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 x14ac:dyDescent="0.2">
      <c r="B5" s="16"/>
      <c r="D5" s="19" t="s">
        <v>12</v>
      </c>
      <c r="K5" s="171">
        <v>2022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R5" s="16"/>
      <c r="BS5" s="13" t="s">
        <v>6</v>
      </c>
    </row>
    <row r="6" spans="1:74" ht="37" customHeight="1" x14ac:dyDescent="0.2">
      <c r="B6" s="16"/>
      <c r="D6" s="21" t="s">
        <v>13</v>
      </c>
      <c r="K6" s="172" t="s">
        <v>149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R6" s="16"/>
      <c r="BS6" s="13" t="s">
        <v>6</v>
      </c>
    </row>
    <row r="7" spans="1:74" ht="12" customHeight="1" x14ac:dyDescent="0.2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16</v>
      </c>
      <c r="K8" s="20" t="s">
        <v>17</v>
      </c>
      <c r="AK8" s="22" t="s">
        <v>18</v>
      </c>
      <c r="AN8" s="141">
        <v>44838</v>
      </c>
      <c r="AR8" s="16"/>
      <c r="BS8" s="13" t="s">
        <v>6</v>
      </c>
    </row>
    <row r="9" spans="1:74" ht="14.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19</v>
      </c>
      <c r="AK10" s="22" t="s">
        <v>20</v>
      </c>
      <c r="AN10" s="20" t="s">
        <v>1</v>
      </c>
      <c r="AR10" s="16"/>
      <c r="BS10" s="13" t="s">
        <v>6</v>
      </c>
    </row>
    <row r="11" spans="1:74" ht="18.649999999999999" customHeight="1" x14ac:dyDescent="0.2">
      <c r="B11" s="16"/>
      <c r="E11" s="20" t="s">
        <v>17</v>
      </c>
      <c r="AK11" s="22" t="s">
        <v>21</v>
      </c>
      <c r="AN11" s="20" t="s">
        <v>1</v>
      </c>
      <c r="AR11" s="16"/>
      <c r="BS11" s="13" t="s">
        <v>6</v>
      </c>
    </row>
    <row r="12" spans="1:74" ht="7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22</v>
      </c>
      <c r="AK13" s="22" t="s">
        <v>20</v>
      </c>
      <c r="AN13" s="20" t="s">
        <v>1</v>
      </c>
      <c r="AR13" s="16"/>
      <c r="BS13" s="13" t="s">
        <v>6</v>
      </c>
    </row>
    <row r="14" spans="1:74" ht="12.5" x14ac:dyDescent="0.2">
      <c r="B14" s="16"/>
      <c r="E14" s="20" t="s">
        <v>17</v>
      </c>
      <c r="AK14" s="22" t="s">
        <v>21</v>
      </c>
      <c r="AN14" s="20" t="s">
        <v>1</v>
      </c>
      <c r="AR14" s="16"/>
      <c r="BS14" s="13" t="s">
        <v>6</v>
      </c>
    </row>
    <row r="15" spans="1:74" ht="7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23</v>
      </c>
      <c r="AK16" s="22" t="s">
        <v>20</v>
      </c>
      <c r="AN16" s="20" t="s">
        <v>1</v>
      </c>
      <c r="AR16" s="16"/>
      <c r="BS16" s="13" t="s">
        <v>3</v>
      </c>
    </row>
    <row r="17" spans="2:71" ht="18.649999999999999" customHeight="1" x14ac:dyDescent="0.2">
      <c r="B17" s="16"/>
      <c r="E17" s="20" t="s">
        <v>17</v>
      </c>
      <c r="AK17" s="22" t="s">
        <v>21</v>
      </c>
      <c r="AN17" s="20" t="s">
        <v>1</v>
      </c>
      <c r="AR17" s="16"/>
      <c r="BS17" s="13" t="s">
        <v>24</v>
      </c>
    </row>
    <row r="18" spans="2:71" ht="7" customHeight="1" x14ac:dyDescent="0.2">
      <c r="B18" s="16"/>
      <c r="AR18" s="16"/>
    </row>
    <row r="19" spans="2:71" ht="12" customHeight="1" x14ac:dyDescent="0.2">
      <c r="B19" s="16"/>
      <c r="D19" s="22" t="s">
        <v>26</v>
      </c>
      <c r="AR19" s="16"/>
    </row>
    <row r="20" spans="2:71" ht="16.5" customHeight="1" x14ac:dyDescent="0.2">
      <c r="B20" s="16"/>
      <c r="E20" s="173" t="s">
        <v>1</v>
      </c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R20" s="16"/>
    </row>
    <row r="21" spans="2:71" ht="7" customHeight="1" x14ac:dyDescent="0.2">
      <c r="B21" s="16"/>
      <c r="AR21" s="16"/>
    </row>
    <row r="22" spans="2:71" ht="7" customHeight="1" x14ac:dyDescent="0.2">
      <c r="B22" s="16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R22" s="16"/>
    </row>
    <row r="23" spans="2:71" ht="14.5" customHeight="1" x14ac:dyDescent="0.2">
      <c r="B23" s="16"/>
      <c r="D23" s="25" t="s">
        <v>27</v>
      </c>
      <c r="AK23" s="174">
        <f>ROUND(AG72,2)</f>
        <v>0</v>
      </c>
      <c r="AL23" s="143"/>
      <c r="AM23" s="143"/>
      <c r="AN23" s="143"/>
      <c r="AO23" s="143"/>
      <c r="AR23" s="16"/>
    </row>
    <row r="24" spans="2:71" s="1" customFormat="1" ht="7" customHeight="1" x14ac:dyDescent="0.2">
      <c r="B24" s="26"/>
      <c r="AR24" s="26"/>
    </row>
    <row r="25" spans="2:71" s="1" customFormat="1" ht="26.15" customHeight="1" x14ac:dyDescent="0.2">
      <c r="B25" s="26"/>
      <c r="D25" s="27" t="s">
        <v>28</v>
      </c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175">
        <f>AK23</f>
        <v>0</v>
      </c>
      <c r="AL25" s="176"/>
      <c r="AM25" s="176"/>
      <c r="AN25" s="176"/>
      <c r="AO25" s="176"/>
      <c r="AR25" s="26"/>
    </row>
    <row r="26" spans="2:71" s="1" customFormat="1" ht="7" customHeight="1" x14ac:dyDescent="0.2">
      <c r="B26" s="26"/>
      <c r="AR26" s="26"/>
    </row>
    <row r="27" spans="2:71" s="1" customFormat="1" ht="12.5" x14ac:dyDescent="0.2">
      <c r="B27" s="26"/>
      <c r="L27" s="170" t="s">
        <v>29</v>
      </c>
      <c r="M27" s="170"/>
      <c r="N27" s="170"/>
      <c r="O27" s="170"/>
      <c r="P27" s="170"/>
      <c r="W27" s="170" t="s">
        <v>30</v>
      </c>
      <c r="X27" s="170"/>
      <c r="Y27" s="170"/>
      <c r="Z27" s="170"/>
      <c r="AA27" s="170"/>
      <c r="AB27" s="170"/>
      <c r="AC27" s="170"/>
      <c r="AD27" s="170"/>
      <c r="AE27" s="170"/>
      <c r="AK27" s="170" t="s">
        <v>31</v>
      </c>
      <c r="AL27" s="170"/>
      <c r="AM27" s="170"/>
      <c r="AN27" s="170"/>
      <c r="AO27" s="170"/>
      <c r="AR27" s="26"/>
    </row>
    <row r="28" spans="2:71" s="2" customFormat="1" ht="14.5" customHeight="1" x14ac:dyDescent="0.2">
      <c r="B28" s="30"/>
      <c r="D28" s="22" t="s">
        <v>32</v>
      </c>
      <c r="F28" s="22" t="s">
        <v>33</v>
      </c>
      <c r="L28" s="169">
        <v>0.21</v>
      </c>
      <c r="M28" s="168"/>
      <c r="N28" s="168"/>
      <c r="O28" s="168"/>
      <c r="P28" s="168"/>
      <c r="W28" s="167">
        <f>AK25</f>
        <v>0</v>
      </c>
      <c r="X28" s="168"/>
      <c r="Y28" s="168"/>
      <c r="Z28" s="168"/>
      <c r="AA28" s="168"/>
      <c r="AB28" s="168"/>
      <c r="AC28" s="168"/>
      <c r="AD28" s="168"/>
      <c r="AE28" s="168"/>
      <c r="AK28" s="167">
        <f>W28*0.21</f>
        <v>0</v>
      </c>
      <c r="AL28" s="168"/>
      <c r="AM28" s="168"/>
      <c r="AN28" s="168"/>
      <c r="AO28" s="168"/>
      <c r="AR28" s="30"/>
    </row>
    <row r="29" spans="2:71" s="2" customFormat="1" ht="14.5" customHeight="1" x14ac:dyDescent="0.2">
      <c r="B29" s="30"/>
      <c r="F29" s="22" t="s">
        <v>34</v>
      </c>
      <c r="L29" s="169">
        <v>0.15</v>
      </c>
      <c r="M29" s="168"/>
      <c r="N29" s="168"/>
      <c r="O29" s="168"/>
      <c r="P29" s="168"/>
      <c r="W29" s="167"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v>0</v>
      </c>
      <c r="AL29" s="168"/>
      <c r="AM29" s="168"/>
      <c r="AN29" s="168"/>
      <c r="AO29" s="168"/>
      <c r="AR29" s="30"/>
    </row>
    <row r="30" spans="2:71" s="2" customFormat="1" ht="14.5" hidden="1" customHeight="1" x14ac:dyDescent="0.2">
      <c r="B30" s="30"/>
      <c r="F30" s="22" t="s">
        <v>35</v>
      </c>
      <c r="L30" s="169">
        <v>0.21</v>
      </c>
      <c r="M30" s="168"/>
      <c r="N30" s="168"/>
      <c r="O30" s="168"/>
      <c r="P30" s="168"/>
      <c r="W30" s="167" t="e">
        <f>ROUND(BB72 + SUM(#REF!), 2)</f>
        <v>#REF!</v>
      </c>
      <c r="X30" s="168"/>
      <c r="Y30" s="168"/>
      <c r="Z30" s="168"/>
      <c r="AA30" s="168"/>
      <c r="AB30" s="168"/>
      <c r="AC30" s="168"/>
      <c r="AD30" s="168"/>
      <c r="AE30" s="168"/>
      <c r="AK30" s="167">
        <v>0</v>
      </c>
      <c r="AL30" s="168"/>
      <c r="AM30" s="168"/>
      <c r="AN30" s="168"/>
      <c r="AO30" s="168"/>
      <c r="AR30" s="30"/>
    </row>
    <row r="31" spans="2:71" s="2" customFormat="1" ht="14.5" hidden="1" customHeight="1" x14ac:dyDescent="0.2">
      <c r="B31" s="30"/>
      <c r="F31" s="22" t="s">
        <v>36</v>
      </c>
      <c r="L31" s="169">
        <v>0.15</v>
      </c>
      <c r="M31" s="168"/>
      <c r="N31" s="168"/>
      <c r="O31" s="168"/>
      <c r="P31" s="168"/>
      <c r="W31" s="167" t="e">
        <f>ROUND(BC72 + SUM(#REF!), 2)</f>
        <v>#REF!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30"/>
    </row>
    <row r="32" spans="2:71" s="2" customFormat="1" ht="14.5" hidden="1" customHeight="1" x14ac:dyDescent="0.2">
      <c r="B32" s="30"/>
      <c r="F32" s="22" t="s">
        <v>37</v>
      </c>
      <c r="L32" s="169">
        <v>0</v>
      </c>
      <c r="M32" s="168"/>
      <c r="N32" s="168"/>
      <c r="O32" s="168"/>
      <c r="P32" s="168"/>
      <c r="W32" s="167" t="e">
        <f>ROUND(BD72 + SUM(#REF!), 2)</f>
        <v>#REF!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30"/>
    </row>
    <row r="33" spans="2:44" s="1" customFormat="1" ht="7" customHeight="1" x14ac:dyDescent="0.2">
      <c r="B33" s="26"/>
      <c r="AR33" s="26"/>
    </row>
    <row r="34" spans="2:44" s="1" customFormat="1" ht="26.15" customHeight="1" x14ac:dyDescent="0.2">
      <c r="B34" s="26"/>
      <c r="C34" s="31"/>
      <c r="D34" s="32" t="s">
        <v>38</v>
      </c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4" t="s">
        <v>39</v>
      </c>
      <c r="U34" s="33"/>
      <c r="V34" s="33"/>
      <c r="W34" s="33"/>
      <c r="X34" s="160" t="s">
        <v>111</v>
      </c>
      <c r="Y34" s="161"/>
      <c r="Z34" s="161"/>
      <c r="AA34" s="161"/>
      <c r="AB34" s="161"/>
      <c r="AC34" s="33"/>
      <c r="AD34" s="33"/>
      <c r="AE34" s="33"/>
      <c r="AF34" s="33"/>
      <c r="AG34" s="33"/>
      <c r="AH34" s="33"/>
      <c r="AI34" s="33"/>
      <c r="AJ34" s="33"/>
      <c r="AK34" s="162">
        <f>SUM(AK25:AK32)</f>
        <v>0</v>
      </c>
      <c r="AL34" s="161"/>
      <c r="AM34" s="161"/>
      <c r="AN34" s="161"/>
      <c r="AO34" s="163"/>
      <c r="AP34" s="31"/>
      <c r="AQ34" s="31"/>
      <c r="AR34" s="26"/>
    </row>
    <row r="35" spans="2:44" s="1" customFormat="1" ht="7" customHeight="1" x14ac:dyDescent="0.2">
      <c r="B35" s="26"/>
      <c r="AR35" s="26"/>
    </row>
    <row r="36" spans="2:44" s="1" customFormat="1" ht="14.5" customHeight="1" x14ac:dyDescent="0.2">
      <c r="B36" s="26"/>
      <c r="AR36" s="26"/>
    </row>
    <row r="37" spans="2:44" ht="14.5" customHeight="1" x14ac:dyDescent="0.2">
      <c r="B37" s="16"/>
      <c r="AR37" s="16"/>
    </row>
    <row r="38" spans="2:44" ht="14.5" customHeight="1" x14ac:dyDescent="0.2">
      <c r="B38" s="16"/>
      <c r="AR38" s="16"/>
    </row>
    <row r="39" spans="2:44" ht="14.5" customHeight="1" x14ac:dyDescent="0.2">
      <c r="B39" s="16"/>
      <c r="AR39" s="16"/>
    </row>
    <row r="40" spans="2:44" x14ac:dyDescent="0.2">
      <c r="B40" s="16"/>
      <c r="AR40" s="16"/>
    </row>
    <row r="41" spans="2:44" x14ac:dyDescent="0.2">
      <c r="B41" s="16"/>
      <c r="AR41" s="16"/>
    </row>
    <row r="42" spans="2:44" s="1" customFormat="1" ht="13" x14ac:dyDescent="0.2">
      <c r="B42" s="26"/>
      <c r="D42" s="35" t="s">
        <v>42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5" t="s">
        <v>43</v>
      </c>
      <c r="AI42" s="37"/>
      <c r="AJ42" s="37"/>
      <c r="AK42" s="37"/>
      <c r="AL42" s="37"/>
      <c r="AM42" s="37"/>
      <c r="AN42" s="37"/>
      <c r="AO42" s="37"/>
      <c r="AR42" s="26"/>
    </row>
    <row r="43" spans="2:44" x14ac:dyDescent="0.2">
      <c r="B43" s="16"/>
      <c r="AR43" s="16"/>
    </row>
    <row r="44" spans="2:44" x14ac:dyDescent="0.2">
      <c r="B44" s="16"/>
      <c r="AR44" s="16"/>
    </row>
    <row r="45" spans="2:44" x14ac:dyDescent="0.2">
      <c r="B45" s="16"/>
      <c r="AR45" s="16"/>
    </row>
    <row r="46" spans="2:44" x14ac:dyDescent="0.2">
      <c r="B46" s="16"/>
      <c r="AR46" s="16"/>
    </row>
    <row r="47" spans="2:44" x14ac:dyDescent="0.2">
      <c r="B47" s="16"/>
      <c r="AR47" s="16"/>
    </row>
    <row r="48" spans="2:44" x14ac:dyDescent="0.2">
      <c r="B48" s="16"/>
      <c r="AR48" s="16"/>
    </row>
    <row r="49" spans="2:44" x14ac:dyDescent="0.2">
      <c r="B49" s="16"/>
      <c r="AR49" s="16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s="1" customFormat="1" ht="12.5" x14ac:dyDescent="0.2">
      <c r="B53" s="26"/>
      <c r="D53" s="36" t="s">
        <v>40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36" t="s">
        <v>41</v>
      </c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36" t="s">
        <v>40</v>
      </c>
      <c r="AI53" s="28"/>
      <c r="AJ53" s="28"/>
      <c r="AK53" s="28"/>
      <c r="AL53" s="28"/>
      <c r="AM53" s="36" t="s">
        <v>41</v>
      </c>
      <c r="AN53" s="28"/>
      <c r="AO53" s="28"/>
      <c r="AR53" s="26"/>
    </row>
    <row r="54" spans="2:44" s="1" customFormat="1" x14ac:dyDescent="0.2">
      <c r="B54" s="26"/>
      <c r="AR54" s="26"/>
    </row>
    <row r="55" spans="2:44" s="1" customFormat="1" ht="7" customHeight="1" x14ac:dyDescent="0.2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26"/>
    </row>
    <row r="59" spans="2:44" s="1" customFormat="1" ht="7" customHeight="1" x14ac:dyDescent="0.2"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26"/>
    </row>
    <row r="60" spans="2:44" s="1" customFormat="1" ht="25" customHeight="1" x14ac:dyDescent="0.2">
      <c r="B60" s="26"/>
      <c r="C60" s="17" t="s">
        <v>44</v>
      </c>
      <c r="AR60" s="26"/>
    </row>
    <row r="61" spans="2:44" s="1" customFormat="1" ht="7" customHeight="1" x14ac:dyDescent="0.2">
      <c r="B61" s="26"/>
      <c r="AR61" s="26"/>
    </row>
    <row r="62" spans="2:44" s="3" customFormat="1" ht="12" customHeight="1" x14ac:dyDescent="0.2">
      <c r="B62" s="42"/>
      <c r="C62" s="22" t="s">
        <v>12</v>
      </c>
      <c r="AR62" s="42"/>
    </row>
    <row r="63" spans="2:44" s="4" customFormat="1" ht="37" customHeight="1" x14ac:dyDescent="0.2">
      <c r="B63" s="43"/>
      <c r="C63" s="44" t="s">
        <v>13</v>
      </c>
      <c r="L63" s="164" t="str">
        <f>K6</f>
        <v>Město Rychnov nad Kněžnou / Multifunkční sportoviště Mírová</v>
      </c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5"/>
      <c r="AE63" s="165"/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R63" s="43"/>
    </row>
    <row r="64" spans="2:44" s="1" customFormat="1" ht="7" customHeight="1" x14ac:dyDescent="0.2">
      <c r="B64" s="26"/>
      <c r="AR64" s="26"/>
    </row>
    <row r="65" spans="1:90" s="1" customFormat="1" ht="12" customHeight="1" x14ac:dyDescent="0.2">
      <c r="B65" s="26"/>
      <c r="C65" s="22" t="s">
        <v>16</v>
      </c>
      <c r="L65" s="45" t="str">
        <f>IF(K8="","",K8)</f>
        <v xml:space="preserve"> </v>
      </c>
      <c r="AI65" s="22" t="s">
        <v>18</v>
      </c>
      <c r="AM65" s="166">
        <f>IF(AN8= "","",AN8)</f>
        <v>44838</v>
      </c>
      <c r="AN65" s="166"/>
      <c r="AR65" s="26"/>
    </row>
    <row r="66" spans="1:90" s="1" customFormat="1" ht="7" customHeight="1" x14ac:dyDescent="0.2">
      <c r="B66" s="26"/>
      <c r="AR66" s="26"/>
    </row>
    <row r="67" spans="1:90" s="1" customFormat="1" ht="15.25" customHeight="1" x14ac:dyDescent="0.2">
      <c r="B67" s="26"/>
      <c r="C67" s="22" t="s">
        <v>19</v>
      </c>
      <c r="L67" s="3" t="str">
        <f>IF(E11= "","",E11)</f>
        <v xml:space="preserve"> </v>
      </c>
      <c r="AI67" s="22" t="s">
        <v>23</v>
      </c>
      <c r="AM67" s="153" t="str">
        <f>IF(E17="","",E17)</f>
        <v xml:space="preserve"> </v>
      </c>
      <c r="AN67" s="154"/>
      <c r="AO67" s="154"/>
      <c r="AP67" s="154"/>
      <c r="AR67" s="26"/>
      <c r="AS67" s="149" t="s">
        <v>45</v>
      </c>
      <c r="AT67" s="150"/>
      <c r="AU67" s="47"/>
      <c r="AV67" s="47"/>
      <c r="AW67" s="47"/>
      <c r="AX67" s="47"/>
      <c r="AY67" s="47"/>
      <c r="AZ67" s="47"/>
      <c r="BA67" s="47"/>
      <c r="BB67" s="47"/>
      <c r="BC67" s="47"/>
      <c r="BD67" s="48"/>
    </row>
    <row r="68" spans="1:90" s="1" customFormat="1" ht="15.25" customHeight="1" x14ac:dyDescent="0.2">
      <c r="B68" s="26"/>
      <c r="C68" s="22" t="s">
        <v>22</v>
      </c>
      <c r="L68" s="3" t="str">
        <f>IF(E14="","",E14)</f>
        <v xml:space="preserve"> </v>
      </c>
      <c r="AI68" s="22" t="s">
        <v>25</v>
      </c>
      <c r="AM68" s="153"/>
      <c r="AN68" s="154"/>
      <c r="AO68" s="154"/>
      <c r="AP68" s="154"/>
      <c r="AR68" s="26"/>
      <c r="AS68" s="151"/>
      <c r="AT68" s="152"/>
      <c r="BD68" s="49"/>
    </row>
    <row r="69" spans="1:90" s="1" customFormat="1" ht="11.15" customHeight="1" x14ac:dyDescent="0.2">
      <c r="B69" s="26"/>
      <c r="AR69" s="26"/>
      <c r="AS69" s="151"/>
      <c r="AT69" s="152"/>
      <c r="BD69" s="49"/>
    </row>
    <row r="70" spans="1:90" s="1" customFormat="1" ht="29.25" customHeight="1" x14ac:dyDescent="0.2">
      <c r="B70" s="26"/>
      <c r="C70" s="155" t="s">
        <v>46</v>
      </c>
      <c r="D70" s="156"/>
      <c r="E70" s="156"/>
      <c r="F70" s="156"/>
      <c r="G70" s="156"/>
      <c r="H70" s="50"/>
      <c r="I70" s="157" t="s">
        <v>47</v>
      </c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/>
      <c r="AG70" s="158" t="s">
        <v>112</v>
      </c>
      <c r="AH70" s="156"/>
      <c r="AI70" s="156"/>
      <c r="AJ70" s="156"/>
      <c r="AK70" s="156"/>
      <c r="AL70" s="156"/>
      <c r="AM70" s="156"/>
      <c r="AN70" s="157" t="s">
        <v>113</v>
      </c>
      <c r="AO70" s="156"/>
      <c r="AP70" s="159"/>
      <c r="AQ70" s="51" t="s">
        <v>48</v>
      </c>
      <c r="AR70" s="26"/>
      <c r="AS70" s="52" t="s">
        <v>49</v>
      </c>
      <c r="AT70" s="53" t="s">
        <v>50</v>
      </c>
      <c r="AU70" s="53" t="s">
        <v>51</v>
      </c>
      <c r="AV70" s="53" t="s">
        <v>52</v>
      </c>
      <c r="AW70" s="53" t="s">
        <v>53</v>
      </c>
      <c r="AX70" s="53" t="s">
        <v>54</v>
      </c>
      <c r="AY70" s="53" t="s">
        <v>55</v>
      </c>
      <c r="AZ70" s="53" t="s">
        <v>56</v>
      </c>
      <c r="BA70" s="53" t="s">
        <v>57</v>
      </c>
      <c r="BB70" s="53" t="s">
        <v>58</v>
      </c>
      <c r="BC70" s="53" t="s">
        <v>59</v>
      </c>
      <c r="BD70" s="54" t="s">
        <v>60</v>
      </c>
    </row>
    <row r="71" spans="1:90" s="1" customFormat="1" ht="11.15" customHeight="1" x14ac:dyDescent="0.2">
      <c r="B71" s="26"/>
      <c r="AR71" s="26"/>
      <c r="AS71" s="55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8"/>
    </row>
    <row r="72" spans="1:90" s="5" customFormat="1" ht="32.5" customHeight="1" x14ac:dyDescent="0.2">
      <c r="B72" s="56"/>
      <c r="C72" s="57" t="s">
        <v>61</v>
      </c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147">
        <f>ROUND(AG73,2)</f>
        <v>0</v>
      </c>
      <c r="AH72" s="147"/>
      <c r="AI72" s="147"/>
      <c r="AJ72" s="147"/>
      <c r="AK72" s="147"/>
      <c r="AL72" s="147"/>
      <c r="AM72" s="147"/>
      <c r="AN72" s="148">
        <f>SUM(AG72,AT72)</f>
        <v>0</v>
      </c>
      <c r="AO72" s="148"/>
      <c r="AP72" s="148"/>
      <c r="AQ72" s="60" t="s">
        <v>1</v>
      </c>
      <c r="AR72" s="56"/>
      <c r="AS72" s="61">
        <f>ROUND(AS73,2)</f>
        <v>0</v>
      </c>
      <c r="AT72" s="62">
        <f>ROUND(SUM(AV72:AW72),2)</f>
        <v>0</v>
      </c>
      <c r="AU72" s="63" t="e">
        <f>ROUND(AU73,5)</f>
        <v>#REF!</v>
      </c>
      <c r="AV72" s="62">
        <f>ROUND(AZ72*L28,2)</f>
        <v>0</v>
      </c>
      <c r="AW72" s="62">
        <f>ROUND(BA72*L29,2)</f>
        <v>0</v>
      </c>
      <c r="AX72" s="62">
        <f>ROUND(BB72*L28,2)</f>
        <v>0</v>
      </c>
      <c r="AY72" s="62">
        <f>ROUND(BC72*L29,2)</f>
        <v>0</v>
      </c>
      <c r="AZ72" s="62">
        <f>ROUND(AZ73,2)</f>
        <v>0</v>
      </c>
      <c r="BA72" s="62">
        <f>ROUND(BA73,2)</f>
        <v>0</v>
      </c>
      <c r="BB72" s="62">
        <f>ROUND(BB73,2)</f>
        <v>0</v>
      </c>
      <c r="BC72" s="62">
        <f>ROUND(BC73,2)</f>
        <v>0</v>
      </c>
      <c r="BD72" s="64">
        <f>ROUND(BD73,2)</f>
        <v>0</v>
      </c>
      <c r="BS72" s="65" t="s">
        <v>62</v>
      </c>
      <c r="BT72" s="65" t="s">
        <v>63</v>
      </c>
      <c r="BV72" s="65" t="s">
        <v>64</v>
      </c>
      <c r="BW72" s="65" t="s">
        <v>4</v>
      </c>
      <c r="BX72" s="65" t="s">
        <v>65</v>
      </c>
      <c r="CL72" s="65" t="s">
        <v>1</v>
      </c>
    </row>
    <row r="73" spans="1:90" s="6" customFormat="1" ht="24.75" customHeight="1" x14ac:dyDescent="0.2">
      <c r="A73" s="66" t="s">
        <v>66</v>
      </c>
      <c r="B73" s="67"/>
      <c r="C73" s="68"/>
      <c r="D73" s="146">
        <v>2022</v>
      </c>
      <c r="E73" s="146"/>
      <c r="F73" s="146"/>
      <c r="G73" s="146"/>
      <c r="H73" s="146"/>
      <c r="I73" s="69"/>
      <c r="J73" s="146" t="str">
        <f>K6</f>
        <v>Město Rychnov nad Kněžnou / Multifunkční sportoviště Mírová</v>
      </c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4">
        <f>vv!J26</f>
        <v>0</v>
      </c>
      <c r="AH73" s="145"/>
      <c r="AI73" s="145"/>
      <c r="AJ73" s="145"/>
      <c r="AK73" s="145"/>
      <c r="AL73" s="145"/>
      <c r="AM73" s="145"/>
      <c r="AN73" s="144">
        <f>AN72</f>
        <v>0</v>
      </c>
      <c r="AO73" s="145"/>
      <c r="AP73" s="145"/>
      <c r="AQ73" s="70" t="s">
        <v>67</v>
      </c>
      <c r="AR73" s="67"/>
      <c r="AS73" s="71">
        <v>0</v>
      </c>
      <c r="AT73" s="72">
        <f>ROUND(SUM(AV73:AW73),2)</f>
        <v>0</v>
      </c>
      <c r="AU73" s="73" t="e">
        <f>vv!P101</f>
        <v>#REF!</v>
      </c>
      <c r="AV73" s="72">
        <f>vv!J29</f>
        <v>0</v>
      </c>
      <c r="AW73" s="72">
        <f>vv!J30</f>
        <v>0</v>
      </c>
      <c r="AX73" s="72">
        <f>vv!J31</f>
        <v>0</v>
      </c>
      <c r="AY73" s="72">
        <f>vv!J32</f>
        <v>0</v>
      </c>
      <c r="AZ73" s="72">
        <f>vv!F29</f>
        <v>0</v>
      </c>
      <c r="BA73" s="72">
        <f>vv!F30</f>
        <v>0</v>
      </c>
      <c r="BB73" s="72">
        <f>vv!F31</f>
        <v>0</v>
      </c>
      <c r="BC73" s="72">
        <f>vv!F32</f>
        <v>0</v>
      </c>
      <c r="BD73" s="74">
        <f>vv!F33</f>
        <v>0</v>
      </c>
      <c r="BT73" s="75" t="s">
        <v>68</v>
      </c>
      <c r="BU73" s="75" t="s">
        <v>69</v>
      </c>
      <c r="BV73" s="75" t="s">
        <v>64</v>
      </c>
      <c r="BW73" s="75" t="s">
        <v>4</v>
      </c>
      <c r="BX73" s="75" t="s">
        <v>65</v>
      </c>
      <c r="CL73" s="75" t="s">
        <v>1</v>
      </c>
    </row>
    <row r="74" spans="1:90" x14ac:dyDescent="0.2">
      <c r="B74" s="16"/>
      <c r="AR74" s="16"/>
    </row>
    <row r="75" spans="1:90" s="1" customFormat="1" ht="11.15" customHeight="1" x14ac:dyDescent="0.2">
      <c r="B75" s="26"/>
      <c r="AR75" s="26"/>
    </row>
    <row r="76" spans="1:90" s="1" customFormat="1" ht="7" customHeight="1" x14ac:dyDescent="0.2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26"/>
    </row>
  </sheetData>
  <mergeCells count="41">
    <mergeCell ref="K5:AO5"/>
    <mergeCell ref="K6:AO6"/>
    <mergeCell ref="E20:AN20"/>
    <mergeCell ref="AK23:AO23"/>
    <mergeCell ref="AK25:AO25"/>
    <mergeCell ref="L27:P27"/>
    <mergeCell ref="W27:AE27"/>
    <mergeCell ref="AK27:AO27"/>
    <mergeCell ref="W28:AE28"/>
    <mergeCell ref="AK28:AO28"/>
    <mergeCell ref="L28:P28"/>
    <mergeCell ref="W29:AE29"/>
    <mergeCell ref="AK29:AO29"/>
    <mergeCell ref="L29:P29"/>
    <mergeCell ref="W30:AE30"/>
    <mergeCell ref="AK30:AO30"/>
    <mergeCell ref="L30:P30"/>
    <mergeCell ref="AM65:AN65"/>
    <mergeCell ref="AM67:AP67"/>
    <mergeCell ref="W31:AE31"/>
    <mergeCell ref="AK31:AO31"/>
    <mergeCell ref="L31:P31"/>
    <mergeCell ref="W32:AE32"/>
    <mergeCell ref="AK32:AO32"/>
    <mergeCell ref="L32:P32"/>
    <mergeCell ref="AR2:BE2"/>
    <mergeCell ref="AN73:AP73"/>
    <mergeCell ref="AG73:AM73"/>
    <mergeCell ref="D73:H73"/>
    <mergeCell ref="J73:AF73"/>
    <mergeCell ref="AG72:AM72"/>
    <mergeCell ref="AN72:AP72"/>
    <mergeCell ref="AS67:AT69"/>
    <mergeCell ref="AM68:AP68"/>
    <mergeCell ref="C70:G70"/>
    <mergeCell ref="I70:AF70"/>
    <mergeCell ref="AG70:AM70"/>
    <mergeCell ref="AN70:AP70"/>
    <mergeCell ref="X34:AB34"/>
    <mergeCell ref="AK34:AO34"/>
    <mergeCell ref="L63:AO63"/>
  </mergeCells>
  <hyperlinks>
    <hyperlink ref="A73" location="'2020-040a - Bratislava- 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3"/>
  <sheetViews>
    <sheetView showGridLines="0" tabSelected="1" topLeftCell="A117" zoomScale="110" zoomScaleNormal="110" workbookViewId="0">
      <selection activeCell="F129" sqref="F129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6.44140625" customWidth="1"/>
    <col min="5" max="5" width="19.77734375" customWidth="1"/>
    <col min="6" max="6" width="76" customWidth="1"/>
    <col min="7" max="7" width="7.33203125" customWidth="1"/>
    <col min="8" max="8" width="11.44140625" customWidth="1"/>
    <col min="9" max="10" width="20.109375" customWidth="1"/>
    <col min="11" max="11" width="20.10937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3" t="s">
        <v>4</v>
      </c>
    </row>
    <row r="3" spans="2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70</v>
      </c>
    </row>
    <row r="4" spans="2:46" ht="25" customHeight="1" x14ac:dyDescent="0.2">
      <c r="B4" s="16"/>
      <c r="D4" s="17" t="s">
        <v>71</v>
      </c>
      <c r="L4" s="16"/>
      <c r="M4" s="77" t="s">
        <v>10</v>
      </c>
      <c r="AT4" s="13" t="s">
        <v>3</v>
      </c>
    </row>
    <row r="5" spans="2:46" ht="7" customHeight="1" x14ac:dyDescent="0.2">
      <c r="B5" s="16"/>
      <c r="L5" s="16"/>
    </row>
    <row r="6" spans="2:46" s="1" customFormat="1" ht="12" customHeight="1" x14ac:dyDescent="0.2">
      <c r="B6" s="26"/>
      <c r="D6" s="22" t="s">
        <v>13</v>
      </c>
      <c r="L6" s="26"/>
    </row>
    <row r="7" spans="2:46" s="1" customFormat="1" ht="23.5" customHeight="1" x14ac:dyDescent="0.2">
      <c r="B7" s="26"/>
      <c r="E7" s="164" t="s">
        <v>149</v>
      </c>
      <c r="F7" s="177"/>
      <c r="G7" s="177"/>
      <c r="H7" s="177"/>
      <c r="L7" s="26"/>
    </row>
    <row r="8" spans="2:46" s="1" customFormat="1" x14ac:dyDescent="0.2">
      <c r="B8" s="26"/>
      <c r="L8" s="26"/>
    </row>
    <row r="9" spans="2:46" s="1" customFormat="1" ht="12" customHeight="1" x14ac:dyDescent="0.2">
      <c r="B9" s="26"/>
      <c r="D9" s="22" t="s">
        <v>14</v>
      </c>
      <c r="F9" s="20" t="s">
        <v>1</v>
      </c>
      <c r="I9" s="22" t="s">
        <v>15</v>
      </c>
      <c r="J9" s="20" t="s">
        <v>1</v>
      </c>
      <c r="L9" s="26"/>
    </row>
    <row r="10" spans="2:46" s="1" customFormat="1" ht="12" customHeight="1" x14ac:dyDescent="0.2">
      <c r="B10" s="26"/>
      <c r="D10" s="22" t="s">
        <v>16</v>
      </c>
      <c r="F10" s="20" t="s">
        <v>17</v>
      </c>
      <c r="I10" s="22" t="s">
        <v>18</v>
      </c>
      <c r="J10" s="46">
        <f>'Rekapitulace stavby'!AN8</f>
        <v>44838</v>
      </c>
      <c r="L10" s="26"/>
    </row>
    <row r="11" spans="2:46" s="1" customFormat="1" ht="11.15" customHeight="1" x14ac:dyDescent="0.2">
      <c r="B11" s="26"/>
      <c r="L11" s="26"/>
    </row>
    <row r="12" spans="2:46" s="1" customFormat="1" ht="12" customHeight="1" x14ac:dyDescent="0.2">
      <c r="B12" s="26"/>
      <c r="D12" s="22" t="s">
        <v>19</v>
      </c>
      <c r="I12" s="22" t="s">
        <v>20</v>
      </c>
      <c r="J12" s="20" t="str">
        <f>IF('Rekapitulace stavby'!AN10="","",'Rekapitulace stavby'!AN10)</f>
        <v/>
      </c>
      <c r="L12" s="26"/>
    </row>
    <row r="13" spans="2:46" s="1" customFormat="1" ht="18" customHeight="1" x14ac:dyDescent="0.2">
      <c r="B13" s="26"/>
      <c r="E13" s="20" t="str">
        <f>IF('Rekapitulace stavby'!E11="","",'Rekapitulace stavby'!E11)</f>
        <v xml:space="preserve"> </v>
      </c>
      <c r="I13" s="22" t="s">
        <v>21</v>
      </c>
      <c r="J13" s="20" t="str">
        <f>IF('Rekapitulace stavby'!AN11="","",'Rekapitulace stavby'!AN11)</f>
        <v/>
      </c>
      <c r="L13" s="26"/>
    </row>
    <row r="14" spans="2:46" s="1" customFormat="1" ht="7" customHeight="1" x14ac:dyDescent="0.2">
      <c r="B14" s="26"/>
      <c r="L14" s="26"/>
    </row>
    <row r="15" spans="2:46" s="1" customFormat="1" ht="12" customHeight="1" x14ac:dyDescent="0.2">
      <c r="B15" s="26"/>
      <c r="D15" s="22" t="s">
        <v>22</v>
      </c>
      <c r="I15" s="22" t="s">
        <v>20</v>
      </c>
      <c r="J15" s="20" t="str">
        <f>'Rekapitulace stavby'!AN13</f>
        <v/>
      </c>
      <c r="L15" s="26"/>
    </row>
    <row r="16" spans="2:46" s="1" customFormat="1" ht="18" customHeight="1" x14ac:dyDescent="0.2">
      <c r="B16" s="26"/>
      <c r="E16" s="171" t="str">
        <f>'Rekapitulace stavby'!E14</f>
        <v xml:space="preserve"> </v>
      </c>
      <c r="F16" s="171"/>
      <c r="G16" s="171"/>
      <c r="H16" s="171"/>
      <c r="I16" s="22" t="s">
        <v>21</v>
      </c>
      <c r="J16" s="20" t="str">
        <f>'Rekapitulace stavby'!AN14</f>
        <v/>
      </c>
      <c r="L16" s="26"/>
    </row>
    <row r="17" spans="2:12" s="1" customFormat="1" ht="7" customHeight="1" x14ac:dyDescent="0.2">
      <c r="B17" s="26"/>
      <c r="L17" s="26"/>
    </row>
    <row r="18" spans="2:12" s="1" customFormat="1" ht="12" customHeight="1" x14ac:dyDescent="0.2">
      <c r="B18" s="26"/>
      <c r="D18" s="22" t="s">
        <v>23</v>
      </c>
      <c r="I18" s="22" t="s">
        <v>20</v>
      </c>
      <c r="J18" s="20" t="str">
        <f>IF('Rekapitulace stavby'!AN16="","",'Rekapitulace stavby'!AN16)</f>
        <v/>
      </c>
      <c r="L18" s="26"/>
    </row>
    <row r="19" spans="2:12" s="1" customFormat="1" ht="18" customHeight="1" x14ac:dyDescent="0.2">
      <c r="B19" s="26"/>
      <c r="E19" s="20" t="str">
        <f>IF('Rekapitulace stavby'!E17="","",'Rekapitulace stavby'!E17)</f>
        <v xml:space="preserve"> </v>
      </c>
      <c r="I19" s="22" t="s">
        <v>21</v>
      </c>
      <c r="J19" s="20" t="str">
        <f>IF('Rekapitulace stavby'!AN17="","",'Rekapitulace stavby'!AN17)</f>
        <v/>
      </c>
      <c r="L19" s="26"/>
    </row>
    <row r="20" spans="2:12" s="1" customFormat="1" ht="7" customHeight="1" x14ac:dyDescent="0.2">
      <c r="B20" s="26"/>
      <c r="L20" s="26"/>
    </row>
    <row r="21" spans="2:12" s="1" customFormat="1" ht="7" customHeight="1" x14ac:dyDescent="0.2">
      <c r="B21" s="26"/>
      <c r="L21" s="26"/>
    </row>
    <row r="22" spans="2:12" s="1" customFormat="1" ht="12" customHeight="1" x14ac:dyDescent="0.2">
      <c r="B22" s="26"/>
      <c r="D22" s="22" t="s">
        <v>26</v>
      </c>
      <c r="L22" s="26"/>
    </row>
    <row r="23" spans="2:12" s="7" customFormat="1" ht="16.5" customHeight="1" x14ac:dyDescent="0.2">
      <c r="B23" s="78"/>
      <c r="E23" s="173" t="s">
        <v>1</v>
      </c>
      <c r="F23" s="173"/>
      <c r="G23" s="173"/>
      <c r="H23" s="173"/>
      <c r="L23" s="78"/>
    </row>
    <row r="24" spans="2:12" s="1" customFormat="1" ht="7" customHeight="1" x14ac:dyDescent="0.2">
      <c r="B24" s="26"/>
      <c r="L24" s="26"/>
    </row>
    <row r="25" spans="2:12" s="1" customFormat="1" ht="7" customHeight="1" x14ac:dyDescent="0.2">
      <c r="B25" s="26"/>
      <c r="D25" s="47"/>
      <c r="E25" s="47"/>
      <c r="F25" s="47"/>
      <c r="G25" s="47"/>
      <c r="H25" s="47"/>
      <c r="I25" s="47"/>
      <c r="J25" s="47"/>
      <c r="K25" s="47"/>
      <c r="L25" s="26"/>
    </row>
    <row r="26" spans="2:12" s="1" customFormat="1" ht="25.4" customHeight="1" x14ac:dyDescent="0.2">
      <c r="B26" s="26"/>
      <c r="D26" s="79" t="s">
        <v>28</v>
      </c>
      <c r="J26" s="59">
        <f>ROUND(J101, 2)</f>
        <v>0</v>
      </c>
      <c r="L26" s="26"/>
    </row>
    <row r="27" spans="2:12" s="1" customFormat="1" ht="7" customHeight="1" x14ac:dyDescent="0.2">
      <c r="B27" s="26"/>
      <c r="D27" s="47"/>
      <c r="E27" s="47"/>
      <c r="F27" s="47"/>
      <c r="G27" s="47"/>
      <c r="H27" s="47"/>
      <c r="I27" s="47"/>
      <c r="J27" s="47"/>
      <c r="K27" s="47"/>
      <c r="L27" s="26"/>
    </row>
    <row r="28" spans="2:12" s="1" customFormat="1" ht="14.5" customHeight="1" x14ac:dyDescent="0.2">
      <c r="B28" s="26"/>
      <c r="F28" s="29" t="s">
        <v>30</v>
      </c>
      <c r="I28" s="29" t="s">
        <v>29</v>
      </c>
      <c r="J28" s="29" t="s">
        <v>31</v>
      </c>
      <c r="L28" s="26"/>
    </row>
    <row r="29" spans="2:12" s="1" customFormat="1" ht="14.5" customHeight="1" x14ac:dyDescent="0.2">
      <c r="B29" s="26"/>
      <c r="D29" s="80" t="s">
        <v>32</v>
      </c>
      <c r="E29" s="22" t="s">
        <v>33</v>
      </c>
      <c r="F29" s="81">
        <f>J26</f>
        <v>0</v>
      </c>
      <c r="I29" s="82">
        <v>0.21</v>
      </c>
      <c r="J29" s="81">
        <f>F29*0.21</f>
        <v>0</v>
      </c>
      <c r="L29" s="26"/>
    </row>
    <row r="30" spans="2:12" s="1" customFormat="1" ht="14.5" customHeight="1" x14ac:dyDescent="0.2">
      <c r="B30" s="26"/>
      <c r="E30" s="22" t="s">
        <v>34</v>
      </c>
      <c r="F30" s="81">
        <f>ROUND((SUM(BF101:BF182)),  2)</f>
        <v>0</v>
      </c>
      <c r="I30" s="82">
        <v>0.1</v>
      </c>
      <c r="J30" s="81">
        <f>ROUND(((SUM(BF101:BF182))*I30),  2)</f>
        <v>0</v>
      </c>
      <c r="L30" s="26"/>
    </row>
    <row r="31" spans="2:12" s="1" customFormat="1" ht="14.5" hidden="1" customHeight="1" x14ac:dyDescent="0.2">
      <c r="B31" s="26"/>
      <c r="E31" s="22" t="s">
        <v>35</v>
      </c>
      <c r="F31" s="81">
        <f>ROUND((SUM(BG101:BG182)),  2)</f>
        <v>0</v>
      </c>
      <c r="I31" s="82">
        <v>0.21</v>
      </c>
      <c r="J31" s="81">
        <f>0</f>
        <v>0</v>
      </c>
      <c r="L31" s="26"/>
    </row>
    <row r="32" spans="2:12" s="1" customFormat="1" ht="14.5" hidden="1" customHeight="1" x14ac:dyDescent="0.2">
      <c r="B32" s="26"/>
      <c r="E32" s="22" t="s">
        <v>36</v>
      </c>
      <c r="F32" s="81">
        <f>ROUND((SUM(BH101:BH182)),  2)</f>
        <v>0</v>
      </c>
      <c r="I32" s="82">
        <v>0.15</v>
      </c>
      <c r="J32" s="81">
        <f>0</f>
        <v>0</v>
      </c>
      <c r="L32" s="26"/>
    </row>
    <row r="33" spans="2:12" s="1" customFormat="1" ht="14.5" hidden="1" customHeight="1" x14ac:dyDescent="0.2">
      <c r="B33" s="26"/>
      <c r="E33" s="22" t="s">
        <v>37</v>
      </c>
      <c r="F33" s="81">
        <f>ROUND((SUM(BI101:BI182)),  2)</f>
        <v>0</v>
      </c>
      <c r="I33" s="82">
        <v>0</v>
      </c>
      <c r="J33" s="81">
        <f>0</f>
        <v>0</v>
      </c>
      <c r="L33" s="26"/>
    </row>
    <row r="34" spans="2:12" s="1" customFormat="1" ht="7" customHeight="1" x14ac:dyDescent="0.2">
      <c r="B34" s="26"/>
      <c r="L34" s="26"/>
    </row>
    <row r="35" spans="2:12" s="1" customFormat="1" ht="25.4" customHeight="1" x14ac:dyDescent="0.2">
      <c r="B35" s="26"/>
      <c r="C35" s="76"/>
      <c r="D35" s="83" t="s">
        <v>38</v>
      </c>
      <c r="E35" s="50"/>
      <c r="F35" s="50"/>
      <c r="G35" s="84" t="s">
        <v>39</v>
      </c>
      <c r="H35" s="85" t="s">
        <v>111</v>
      </c>
      <c r="I35" s="50"/>
      <c r="J35" s="86">
        <f>SUM(J26:J33)</f>
        <v>0</v>
      </c>
      <c r="K35" s="87"/>
      <c r="L35" s="26"/>
    </row>
    <row r="36" spans="2:12" s="1" customFormat="1" ht="14.5" customHeight="1" x14ac:dyDescent="0.2">
      <c r="B36" s="26"/>
      <c r="L36" s="26"/>
    </row>
    <row r="37" spans="2:12" ht="14.5" customHeight="1" x14ac:dyDescent="0.2">
      <c r="B37" s="16"/>
      <c r="L37" s="16"/>
    </row>
    <row r="38" spans="2:12" ht="14.5" customHeight="1" x14ac:dyDescent="0.2">
      <c r="B38" s="16"/>
      <c r="L38" s="16"/>
    </row>
    <row r="39" spans="2:12" ht="14.5" customHeight="1" x14ac:dyDescent="0.2">
      <c r="B39" s="16"/>
      <c r="L39" s="16"/>
    </row>
    <row r="40" spans="2:12" ht="14.5" customHeight="1" x14ac:dyDescent="0.2">
      <c r="B40" s="16"/>
      <c r="L40" s="16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x14ac:dyDescent="0.2">
      <c r="B47" s="16"/>
      <c r="L47" s="16"/>
    </row>
    <row r="48" spans="2:12" x14ac:dyDescent="0.2">
      <c r="B48" s="16"/>
      <c r="L48" s="16"/>
    </row>
    <row r="49" spans="2:12" s="1" customFormat="1" ht="13" x14ac:dyDescent="0.2">
      <c r="B49" s="26"/>
      <c r="D49" s="35" t="s">
        <v>42</v>
      </c>
      <c r="E49" s="37"/>
      <c r="F49" s="37"/>
      <c r="G49" s="35" t="s">
        <v>43</v>
      </c>
      <c r="H49" s="37"/>
      <c r="I49" s="37"/>
      <c r="J49" s="37"/>
      <c r="K49" s="37"/>
      <c r="L49" s="26"/>
    </row>
    <row r="50" spans="2:12" x14ac:dyDescent="0.2">
      <c r="B50" s="16"/>
      <c r="L50" s="16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s="1" customFormat="1" ht="12.5" x14ac:dyDescent="0.2">
      <c r="B60" s="26"/>
      <c r="D60" s="36" t="s">
        <v>40</v>
      </c>
      <c r="E60" s="28"/>
      <c r="F60" s="88" t="s">
        <v>41</v>
      </c>
      <c r="G60" s="36" t="s">
        <v>40</v>
      </c>
      <c r="H60" s="28"/>
      <c r="I60" s="28"/>
      <c r="J60" s="89" t="s">
        <v>41</v>
      </c>
      <c r="K60" s="28"/>
      <c r="L60" s="26"/>
    </row>
    <row r="61" spans="2:12" s="1" customFormat="1" ht="14.5" customHeight="1" x14ac:dyDescent="0.2"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26"/>
    </row>
    <row r="65" spans="2:47" s="1" customFormat="1" ht="7" customHeight="1" x14ac:dyDescent="0.2"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26"/>
    </row>
    <row r="66" spans="2:47" s="1" customFormat="1" ht="25" customHeight="1" x14ac:dyDescent="0.2">
      <c r="B66" s="26"/>
      <c r="C66" s="17" t="s">
        <v>72</v>
      </c>
      <c r="L66" s="26"/>
    </row>
    <row r="67" spans="2:47" s="1" customFormat="1" ht="7" customHeight="1" x14ac:dyDescent="0.2">
      <c r="B67" s="26"/>
      <c r="L67" s="26"/>
    </row>
    <row r="68" spans="2:47" s="1" customFormat="1" ht="12" customHeight="1" x14ac:dyDescent="0.2">
      <c r="B68" s="26"/>
      <c r="C68" s="22" t="s">
        <v>13</v>
      </c>
      <c r="L68" s="26"/>
    </row>
    <row r="69" spans="2:47" s="1" customFormat="1" ht="27.65" customHeight="1" x14ac:dyDescent="0.2">
      <c r="B69" s="26"/>
      <c r="E69" s="164" t="str">
        <f>E7</f>
        <v>Město Rychnov nad Kněžnou / Multifunkční sportoviště Mírová</v>
      </c>
      <c r="F69" s="177"/>
      <c r="G69" s="177"/>
      <c r="H69" s="177"/>
      <c r="L69" s="26"/>
    </row>
    <row r="70" spans="2:47" s="1" customFormat="1" ht="7" customHeight="1" x14ac:dyDescent="0.2">
      <c r="B70" s="26"/>
      <c r="L70" s="26"/>
    </row>
    <row r="71" spans="2:47" s="1" customFormat="1" ht="12" customHeight="1" x14ac:dyDescent="0.2">
      <c r="B71" s="26"/>
      <c r="C71" s="22" t="s">
        <v>16</v>
      </c>
      <c r="F71" s="20" t="str">
        <f>F10</f>
        <v xml:space="preserve"> </v>
      </c>
      <c r="I71" s="22" t="s">
        <v>18</v>
      </c>
      <c r="J71" s="46">
        <f>IF(J10="","",J10)</f>
        <v>44838</v>
      </c>
      <c r="L71" s="26"/>
    </row>
    <row r="72" spans="2:47" s="1" customFormat="1" ht="7" customHeight="1" x14ac:dyDescent="0.2">
      <c r="B72" s="26"/>
      <c r="L72" s="26"/>
    </row>
    <row r="73" spans="2:47" s="1" customFormat="1" ht="15.25" customHeight="1" x14ac:dyDescent="0.2">
      <c r="B73" s="26"/>
      <c r="C73" s="22" t="s">
        <v>19</v>
      </c>
      <c r="F73" s="20" t="str">
        <f>E13</f>
        <v xml:space="preserve"> </v>
      </c>
      <c r="I73" s="22" t="s">
        <v>23</v>
      </c>
      <c r="J73" s="23" t="str">
        <f>E19</f>
        <v xml:space="preserve"> </v>
      </c>
      <c r="L73" s="26"/>
    </row>
    <row r="74" spans="2:47" s="1" customFormat="1" ht="15.25" customHeight="1" x14ac:dyDescent="0.2">
      <c r="B74" s="26"/>
      <c r="C74" s="22" t="s">
        <v>22</v>
      </c>
      <c r="F74" s="20" t="str">
        <f>IF(E16="","",E16)</f>
        <v xml:space="preserve"> </v>
      </c>
      <c r="I74" s="22" t="s">
        <v>25</v>
      </c>
      <c r="J74" s="23"/>
      <c r="L74" s="26"/>
    </row>
    <row r="75" spans="2:47" s="1" customFormat="1" ht="10.4" customHeight="1" x14ac:dyDescent="0.2">
      <c r="B75" s="26"/>
      <c r="L75" s="26"/>
    </row>
    <row r="76" spans="2:47" s="1" customFormat="1" ht="29.25" customHeight="1" x14ac:dyDescent="0.2">
      <c r="B76" s="26"/>
      <c r="C76" s="90" t="s">
        <v>73</v>
      </c>
      <c r="D76" s="76"/>
      <c r="E76" s="76"/>
      <c r="F76" s="76"/>
      <c r="G76" s="76"/>
      <c r="H76" s="76"/>
      <c r="I76" s="76"/>
      <c r="J76" s="91" t="s">
        <v>114</v>
      </c>
      <c r="K76" s="76"/>
      <c r="L76" s="26"/>
    </row>
    <row r="77" spans="2:47" s="1" customFormat="1" ht="10.4" customHeight="1" x14ac:dyDescent="0.2">
      <c r="B77" s="26"/>
      <c r="L77" s="26"/>
    </row>
    <row r="78" spans="2:47" s="1" customFormat="1" ht="23.15" customHeight="1" x14ac:dyDescent="0.2">
      <c r="B78" s="26"/>
      <c r="C78" s="92" t="s">
        <v>74</v>
      </c>
      <c r="J78" s="59">
        <f>J101</f>
        <v>0</v>
      </c>
      <c r="L78" s="26"/>
      <c r="AU78" s="13" t="s">
        <v>75</v>
      </c>
    </row>
    <row r="79" spans="2:47" s="8" customFormat="1" ht="25" customHeight="1" x14ac:dyDescent="0.2">
      <c r="B79" s="93"/>
      <c r="D79" s="94" t="s">
        <v>76</v>
      </c>
      <c r="E79" s="95"/>
      <c r="F79" s="95"/>
      <c r="G79" s="95"/>
      <c r="H79" s="95"/>
      <c r="I79" s="95"/>
      <c r="J79" s="96">
        <f>J102</f>
        <v>0</v>
      </c>
      <c r="L79" s="93"/>
    </row>
    <row r="80" spans="2:47" s="9" customFormat="1" ht="20.149999999999999" customHeight="1" x14ac:dyDescent="0.2">
      <c r="B80" s="97"/>
      <c r="D80" s="98" t="s">
        <v>77</v>
      </c>
      <c r="E80" s="99"/>
      <c r="F80" s="99"/>
      <c r="G80" s="99"/>
      <c r="H80" s="99"/>
      <c r="I80" s="99"/>
      <c r="J80" s="100">
        <f>J103</f>
        <v>0</v>
      </c>
      <c r="L80" s="97"/>
    </row>
    <row r="81" spans="2:12" s="9" customFormat="1" ht="20.149999999999999" customHeight="1" x14ac:dyDescent="0.2">
      <c r="B81" s="97"/>
      <c r="D81" s="98" t="s">
        <v>78</v>
      </c>
      <c r="E81" s="99"/>
      <c r="F81" s="99"/>
      <c r="G81" s="99"/>
      <c r="H81" s="99"/>
      <c r="I81" s="99"/>
      <c r="J81" s="100">
        <f>J118</f>
        <v>0</v>
      </c>
      <c r="L81" s="97"/>
    </row>
    <row r="82" spans="2:12" s="8" customFormat="1" ht="25" customHeight="1" x14ac:dyDescent="0.2">
      <c r="B82" s="93"/>
      <c r="D82" s="94" t="s">
        <v>79</v>
      </c>
      <c r="E82" s="95"/>
      <c r="F82" s="95"/>
      <c r="G82" s="95"/>
      <c r="H82" s="95"/>
      <c r="I82" s="95"/>
      <c r="J82" s="96">
        <f>J143</f>
        <v>0</v>
      </c>
      <c r="L82" s="93"/>
    </row>
    <row r="83" spans="2:12" s="8" customFormat="1" ht="20.25" customHeight="1" x14ac:dyDescent="0.2">
      <c r="B83" s="93"/>
      <c r="D83" s="94" t="s">
        <v>80</v>
      </c>
      <c r="E83" s="95"/>
      <c r="F83" s="95"/>
      <c r="G83" s="95"/>
      <c r="H83" s="95"/>
      <c r="I83" s="95"/>
      <c r="J83" s="96">
        <f>J180</f>
        <v>0</v>
      </c>
      <c r="L83" s="93"/>
    </row>
    <row r="84" spans="2:12" s="1" customFormat="1" ht="21.75" customHeight="1" x14ac:dyDescent="0.2">
      <c r="B84" s="26"/>
      <c r="L84" s="26"/>
    </row>
    <row r="85" spans="2:12" s="1" customFormat="1" ht="7" customHeight="1" x14ac:dyDescent="0.2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26"/>
    </row>
    <row r="89" spans="2:12" s="1" customFormat="1" ht="7" customHeight="1" x14ac:dyDescent="0.2"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26"/>
    </row>
    <row r="90" spans="2:12" s="1" customFormat="1" ht="25" customHeight="1" x14ac:dyDescent="0.2">
      <c r="B90" s="26"/>
      <c r="C90" s="17" t="s">
        <v>81</v>
      </c>
      <c r="L90" s="26"/>
    </row>
    <row r="91" spans="2:12" s="1" customFormat="1" ht="7" customHeight="1" x14ac:dyDescent="0.2">
      <c r="B91" s="26"/>
      <c r="L91" s="26"/>
    </row>
    <row r="92" spans="2:12" s="1" customFormat="1" ht="12" customHeight="1" x14ac:dyDescent="0.2">
      <c r="B92" s="26"/>
      <c r="C92" s="22" t="s">
        <v>13</v>
      </c>
      <c r="L92" s="26"/>
    </row>
    <row r="93" spans="2:12" s="1" customFormat="1" ht="32.5" customHeight="1" x14ac:dyDescent="0.2">
      <c r="B93" s="26"/>
      <c r="E93" s="164" t="str">
        <f>E7</f>
        <v>Město Rychnov nad Kněžnou / Multifunkční sportoviště Mírová</v>
      </c>
      <c r="F93" s="177"/>
      <c r="G93" s="177"/>
      <c r="H93" s="177"/>
      <c r="L93" s="26"/>
    </row>
    <row r="94" spans="2:12" s="1" customFormat="1" ht="7" customHeight="1" x14ac:dyDescent="0.2">
      <c r="B94" s="26"/>
      <c r="L94" s="26"/>
    </row>
    <row r="95" spans="2:12" s="1" customFormat="1" ht="12" customHeight="1" x14ac:dyDescent="0.2">
      <c r="B95" s="26"/>
      <c r="C95" s="22" t="s">
        <v>16</v>
      </c>
      <c r="F95" s="20" t="str">
        <f>F10</f>
        <v xml:space="preserve"> </v>
      </c>
      <c r="I95" s="22" t="s">
        <v>18</v>
      </c>
      <c r="J95" s="46">
        <f>IF(J10="","",J10)</f>
        <v>44838</v>
      </c>
      <c r="L95" s="26"/>
    </row>
    <row r="96" spans="2:12" s="1" customFormat="1" ht="7" customHeight="1" x14ac:dyDescent="0.2">
      <c r="B96" s="26"/>
      <c r="L96" s="26"/>
    </row>
    <row r="97" spans="2:63" s="1" customFormat="1" ht="15.25" customHeight="1" x14ac:dyDescent="0.2">
      <c r="B97" s="26"/>
      <c r="C97" s="22" t="s">
        <v>19</v>
      </c>
      <c r="F97" s="20" t="str">
        <f>E13</f>
        <v xml:space="preserve"> </v>
      </c>
      <c r="I97" s="22" t="s">
        <v>23</v>
      </c>
      <c r="J97" s="23" t="str">
        <f>E19</f>
        <v xml:space="preserve"> </v>
      </c>
      <c r="L97" s="26"/>
    </row>
    <row r="98" spans="2:63" s="1" customFormat="1" ht="15.25" customHeight="1" x14ac:dyDescent="0.2">
      <c r="B98" s="26"/>
      <c r="C98" s="22" t="s">
        <v>22</v>
      </c>
      <c r="F98" s="20" t="str">
        <f>IF(E16="","",E16)</f>
        <v xml:space="preserve"> </v>
      </c>
      <c r="I98" s="22" t="s">
        <v>25</v>
      </c>
      <c r="J98" s="23"/>
      <c r="L98" s="26"/>
    </row>
    <row r="99" spans="2:63" s="1" customFormat="1" ht="10.4" customHeight="1" x14ac:dyDescent="0.2">
      <c r="B99" s="26"/>
      <c r="L99" s="26"/>
    </row>
    <row r="100" spans="2:63" s="10" customFormat="1" ht="29.25" customHeight="1" x14ac:dyDescent="0.2">
      <c r="B100" s="101"/>
      <c r="C100" s="102" t="s">
        <v>82</v>
      </c>
      <c r="D100" s="103" t="s">
        <v>48</v>
      </c>
      <c r="E100" s="103" t="s">
        <v>46</v>
      </c>
      <c r="F100" s="103" t="s">
        <v>47</v>
      </c>
      <c r="G100" s="103" t="s">
        <v>83</v>
      </c>
      <c r="H100" s="103" t="s">
        <v>84</v>
      </c>
      <c r="I100" s="103" t="s">
        <v>115</v>
      </c>
      <c r="J100" s="104" t="s">
        <v>114</v>
      </c>
      <c r="K100" s="105" t="s">
        <v>85</v>
      </c>
      <c r="L100" s="101"/>
      <c r="M100" s="52" t="s">
        <v>1</v>
      </c>
      <c r="N100" s="53" t="s">
        <v>32</v>
      </c>
      <c r="O100" s="53" t="s">
        <v>86</v>
      </c>
      <c r="P100" s="53" t="s">
        <v>87</v>
      </c>
      <c r="Q100" s="53" t="s">
        <v>88</v>
      </c>
      <c r="R100" s="53" t="s">
        <v>89</v>
      </c>
      <c r="S100" s="53" t="s">
        <v>90</v>
      </c>
      <c r="T100" s="54" t="s">
        <v>91</v>
      </c>
    </row>
    <row r="101" spans="2:63" s="1" customFormat="1" ht="23.15" customHeight="1" x14ac:dyDescent="0.35">
      <c r="B101" s="26"/>
      <c r="C101" s="57" t="s">
        <v>92</v>
      </c>
      <c r="J101" s="106">
        <f>J102+J143+J180</f>
        <v>0</v>
      </c>
      <c r="L101" s="26"/>
      <c r="M101" s="55"/>
      <c r="N101" s="47"/>
      <c r="O101" s="47"/>
      <c r="P101" s="107" t="e">
        <f>P102+P143+P180</f>
        <v>#REF!</v>
      </c>
      <c r="Q101" s="47"/>
      <c r="R101" s="107" t="e">
        <f>R102+R143+R180</f>
        <v>#REF!</v>
      </c>
      <c r="S101" s="47"/>
      <c r="T101" s="108" t="e">
        <f>T102+T143+T180</f>
        <v>#REF!</v>
      </c>
      <c r="AT101" s="13" t="s">
        <v>62</v>
      </c>
      <c r="AU101" s="13" t="s">
        <v>75</v>
      </c>
      <c r="BK101" s="109" t="e">
        <f>BK102+BK143+BK180</f>
        <v>#REF!</v>
      </c>
    </row>
    <row r="102" spans="2:63" s="11" customFormat="1" ht="26.15" customHeight="1" x14ac:dyDescent="0.35">
      <c r="B102" s="110"/>
      <c r="D102" s="111" t="s">
        <v>62</v>
      </c>
      <c r="E102" s="112" t="s">
        <v>93</v>
      </c>
      <c r="F102" s="112" t="s">
        <v>94</v>
      </c>
      <c r="J102" s="113">
        <f>J103+J118</f>
        <v>0</v>
      </c>
      <c r="L102" s="110"/>
      <c r="M102" s="114"/>
      <c r="P102" s="115" t="e">
        <f>P103+#REF!+P118</f>
        <v>#REF!</v>
      </c>
      <c r="R102" s="115" t="e">
        <f>R103+#REF!+R118</f>
        <v>#REF!</v>
      </c>
      <c r="T102" s="116" t="e">
        <f>T103+#REF!+T118</f>
        <v>#REF!</v>
      </c>
      <c r="AR102" s="111" t="s">
        <v>68</v>
      </c>
      <c r="AT102" s="117" t="s">
        <v>62</v>
      </c>
      <c r="AU102" s="117" t="s">
        <v>63</v>
      </c>
      <c r="AY102" s="111" t="s">
        <v>95</v>
      </c>
      <c r="BK102" s="118" t="e">
        <f>BK103+#REF!+BK118</f>
        <v>#REF!</v>
      </c>
    </row>
    <row r="103" spans="2:63" s="11" customFormat="1" ht="23.15" customHeight="1" x14ac:dyDescent="0.25">
      <c r="B103" s="110"/>
      <c r="D103" s="111" t="s">
        <v>62</v>
      </c>
      <c r="E103" s="119" t="s">
        <v>68</v>
      </c>
      <c r="F103" s="119" t="s">
        <v>122</v>
      </c>
      <c r="J103" s="120">
        <f>SUM(J104:J117)</f>
        <v>0</v>
      </c>
      <c r="L103" s="110"/>
      <c r="M103" s="114"/>
      <c r="P103" s="115" t="e">
        <f>SUM(#REF!)</f>
        <v>#REF!</v>
      </c>
      <c r="R103" s="115" t="e">
        <f>SUM(#REF!)</f>
        <v>#REF!</v>
      </c>
      <c r="T103" s="116" t="e">
        <f>SUM(#REF!)</f>
        <v>#REF!</v>
      </c>
      <c r="AR103" s="111" t="s">
        <v>68</v>
      </c>
      <c r="AT103" s="117" t="s">
        <v>62</v>
      </c>
      <c r="AU103" s="117" t="s">
        <v>68</v>
      </c>
      <c r="AY103" s="111" t="s">
        <v>95</v>
      </c>
      <c r="BK103" s="118" t="e">
        <f>SUM(#REF!)</f>
        <v>#REF!</v>
      </c>
    </row>
    <row r="104" spans="2:63" s="11" customFormat="1" ht="11.5" x14ac:dyDescent="0.2">
      <c r="B104" s="110"/>
      <c r="C104" s="122">
        <v>1</v>
      </c>
      <c r="D104" s="122" t="s">
        <v>96</v>
      </c>
      <c r="E104" s="123" t="s">
        <v>127</v>
      </c>
      <c r="F104" s="124" t="s">
        <v>153</v>
      </c>
      <c r="G104" s="125" t="s">
        <v>97</v>
      </c>
      <c r="H104" s="126">
        <v>29.88</v>
      </c>
      <c r="I104" s="127">
        <v>0</v>
      </c>
      <c r="J104" s="127">
        <f>ROUND(I104*H104,2)</f>
        <v>0</v>
      </c>
      <c r="L104" s="110"/>
      <c r="M104" s="114"/>
      <c r="P104" s="115"/>
      <c r="R104" s="115"/>
      <c r="T104" s="116"/>
      <c r="AR104" s="111"/>
      <c r="AT104" s="117"/>
      <c r="AU104" s="117"/>
      <c r="AY104" s="111"/>
      <c r="BK104" s="118"/>
    </row>
    <row r="105" spans="2:63" s="11" customFormat="1" ht="12" customHeight="1" x14ac:dyDescent="0.2">
      <c r="B105" s="110"/>
      <c r="C105" s="1"/>
      <c r="D105" s="135" t="s">
        <v>99</v>
      </c>
      <c r="E105" s="1"/>
      <c r="F105" s="136" t="s">
        <v>126</v>
      </c>
      <c r="G105" s="1"/>
      <c r="H105" s="1"/>
      <c r="I105" s="1"/>
      <c r="J105" s="1"/>
      <c r="L105" s="110"/>
      <c r="M105" s="114"/>
      <c r="P105" s="115"/>
      <c r="R105" s="115"/>
      <c r="T105" s="116"/>
      <c r="AR105" s="111"/>
      <c r="AT105" s="117"/>
      <c r="AU105" s="117"/>
      <c r="AY105" s="111"/>
      <c r="BK105" s="118"/>
    </row>
    <row r="106" spans="2:63" s="11" customFormat="1" ht="11.5" x14ac:dyDescent="0.2">
      <c r="B106" s="110"/>
      <c r="C106" s="122">
        <v>2</v>
      </c>
      <c r="D106" s="122" t="s">
        <v>96</v>
      </c>
      <c r="E106" s="123" t="s">
        <v>123</v>
      </c>
      <c r="F106" s="124" t="s">
        <v>134</v>
      </c>
      <c r="G106" s="125" t="s">
        <v>102</v>
      </c>
      <c r="H106" s="126">
        <v>957</v>
      </c>
      <c r="I106" s="127">
        <v>0</v>
      </c>
      <c r="J106" s="127">
        <f>ROUND(I106*H106,2)</f>
        <v>0</v>
      </c>
      <c r="L106" s="110"/>
      <c r="M106" s="114"/>
      <c r="P106" s="115"/>
      <c r="R106" s="115"/>
      <c r="T106" s="116"/>
      <c r="AR106" s="111"/>
      <c r="AT106" s="117"/>
      <c r="AU106" s="117"/>
      <c r="AY106" s="111"/>
      <c r="BK106" s="118"/>
    </row>
    <row r="107" spans="2:63" s="11" customFormat="1" ht="11.5" customHeight="1" x14ac:dyDescent="0.2">
      <c r="B107" s="110"/>
      <c r="C107" s="1"/>
      <c r="D107" s="135" t="s">
        <v>99</v>
      </c>
      <c r="E107" s="1"/>
      <c r="F107" s="136" t="s">
        <v>133</v>
      </c>
      <c r="G107" s="1"/>
      <c r="H107" s="1"/>
      <c r="I107" s="1"/>
      <c r="J107" s="1"/>
      <c r="L107" s="110"/>
      <c r="M107" s="114"/>
      <c r="P107" s="115"/>
      <c r="R107" s="115"/>
      <c r="T107" s="116"/>
      <c r="AR107" s="111"/>
      <c r="AT107" s="117"/>
      <c r="AU107" s="117"/>
      <c r="AY107" s="111"/>
      <c r="BK107" s="118"/>
    </row>
    <row r="108" spans="2:63" s="11" customFormat="1" ht="11.5" x14ac:dyDescent="0.2">
      <c r="B108" s="110"/>
      <c r="C108" s="122">
        <v>3</v>
      </c>
      <c r="D108" s="122" t="s">
        <v>96</v>
      </c>
      <c r="E108" s="123" t="s">
        <v>143</v>
      </c>
      <c r="F108" s="124" t="s">
        <v>116</v>
      </c>
      <c r="G108" s="125" t="s">
        <v>97</v>
      </c>
      <c r="H108" s="126">
        <f>H104+H106*0.2</f>
        <v>221.28</v>
      </c>
      <c r="I108" s="127">
        <v>0</v>
      </c>
      <c r="J108" s="127">
        <f>ROUND(I108*H108,2)</f>
        <v>0</v>
      </c>
      <c r="L108" s="110"/>
      <c r="M108" s="114"/>
      <c r="P108" s="115"/>
      <c r="R108" s="115"/>
      <c r="T108" s="116"/>
      <c r="AR108" s="111"/>
      <c r="AT108" s="117"/>
      <c r="AU108" s="117"/>
      <c r="AY108" s="111"/>
      <c r="BK108" s="118"/>
    </row>
    <row r="109" spans="2:63" s="11" customFormat="1" ht="12" customHeight="1" x14ac:dyDescent="0.2">
      <c r="B109" s="110"/>
      <c r="C109" s="1"/>
      <c r="D109" s="135" t="s">
        <v>99</v>
      </c>
      <c r="E109" s="1"/>
      <c r="F109" s="136" t="s">
        <v>117</v>
      </c>
      <c r="G109" s="1"/>
      <c r="H109" s="1"/>
      <c r="I109" s="1"/>
      <c r="J109" s="1"/>
      <c r="L109" s="110"/>
      <c r="M109" s="114"/>
      <c r="P109" s="115"/>
      <c r="R109" s="115"/>
      <c r="T109" s="116"/>
      <c r="AR109" s="111"/>
      <c r="AT109" s="117"/>
      <c r="AU109" s="117"/>
      <c r="AY109" s="111"/>
      <c r="BK109" s="118"/>
    </row>
    <row r="110" spans="2:63" s="11" customFormat="1" ht="12" customHeight="1" x14ac:dyDescent="0.2">
      <c r="B110" s="110"/>
      <c r="C110" s="122">
        <v>4</v>
      </c>
      <c r="D110" s="122" t="s">
        <v>96</v>
      </c>
      <c r="E110" s="123" t="s">
        <v>144</v>
      </c>
      <c r="F110" s="124" t="s">
        <v>125</v>
      </c>
      <c r="G110" s="125" t="s">
        <v>97</v>
      </c>
      <c r="H110" s="126">
        <f>H108</f>
        <v>221.28</v>
      </c>
      <c r="I110" s="127">
        <v>0</v>
      </c>
      <c r="J110" s="127">
        <f>ROUND(I110*H110,2)</f>
        <v>0</v>
      </c>
      <c r="L110" s="110"/>
      <c r="M110" s="114"/>
      <c r="P110" s="115"/>
      <c r="R110" s="115"/>
      <c r="T110" s="116"/>
      <c r="AR110" s="111"/>
      <c r="AT110" s="117"/>
      <c r="AU110" s="117"/>
      <c r="AY110" s="111"/>
      <c r="BK110" s="118"/>
    </row>
    <row r="111" spans="2:63" s="11" customFormat="1" ht="12" customHeight="1" x14ac:dyDescent="0.2">
      <c r="B111" s="110"/>
      <c r="C111" s="1"/>
      <c r="D111" s="135" t="s">
        <v>99</v>
      </c>
      <c r="E111" s="1"/>
      <c r="F111" s="136" t="s">
        <v>118</v>
      </c>
      <c r="G111" s="1"/>
      <c r="H111" s="1"/>
      <c r="I111" s="1"/>
      <c r="J111" s="1"/>
      <c r="L111" s="110"/>
      <c r="M111" s="114"/>
      <c r="P111" s="115"/>
      <c r="R111" s="115"/>
      <c r="T111" s="116"/>
      <c r="AR111" s="111"/>
      <c r="AT111" s="117"/>
      <c r="AU111" s="117"/>
      <c r="AY111" s="111"/>
      <c r="BK111" s="118"/>
    </row>
    <row r="112" spans="2:63" s="11" customFormat="1" ht="12" customHeight="1" x14ac:dyDescent="0.2">
      <c r="B112" s="110"/>
      <c r="C112" s="122">
        <v>5</v>
      </c>
      <c r="D112" s="122" t="s">
        <v>96</v>
      </c>
      <c r="E112" s="123" t="s">
        <v>214</v>
      </c>
      <c r="F112" s="124" t="s">
        <v>218</v>
      </c>
      <c r="G112" s="125" t="s">
        <v>105</v>
      </c>
      <c r="H112" s="126">
        <v>1</v>
      </c>
      <c r="I112" s="127">
        <v>0</v>
      </c>
      <c r="J112" s="127">
        <f>ROUND(I112*H112,2)</f>
        <v>0</v>
      </c>
      <c r="L112" s="110"/>
      <c r="M112" s="114"/>
      <c r="P112" s="115"/>
      <c r="R112" s="115"/>
      <c r="T112" s="116"/>
      <c r="AR112" s="111"/>
      <c r="AT112" s="117"/>
      <c r="AU112" s="117"/>
      <c r="AY112" s="111"/>
      <c r="BK112" s="118"/>
    </row>
    <row r="113" spans="2:63" s="11" customFormat="1" ht="12" customHeight="1" x14ac:dyDescent="0.2">
      <c r="B113" s="110"/>
      <c r="C113" s="1"/>
      <c r="D113" s="135" t="s">
        <v>99</v>
      </c>
      <c r="E113" s="1"/>
      <c r="F113" s="136" t="s">
        <v>212</v>
      </c>
      <c r="G113" s="1"/>
      <c r="H113" s="1"/>
      <c r="I113" s="1"/>
      <c r="J113" s="1"/>
      <c r="L113" s="110"/>
      <c r="M113" s="114"/>
      <c r="P113" s="115"/>
      <c r="R113" s="115"/>
      <c r="T113" s="116"/>
      <c r="AR113" s="111"/>
      <c r="AT113" s="117"/>
      <c r="AU113" s="117"/>
      <c r="AY113" s="111"/>
      <c r="BK113" s="118"/>
    </row>
    <row r="114" spans="2:63" s="11" customFormat="1" ht="12" customHeight="1" x14ac:dyDescent="0.2">
      <c r="B114" s="110"/>
      <c r="C114" s="122">
        <v>6</v>
      </c>
      <c r="D114" s="122" t="s">
        <v>96</v>
      </c>
      <c r="E114" s="123" t="s">
        <v>213</v>
      </c>
      <c r="F114" s="124" t="s">
        <v>217</v>
      </c>
      <c r="G114" s="125" t="s">
        <v>141</v>
      </c>
      <c r="H114" s="126">
        <v>28</v>
      </c>
      <c r="I114" s="127">
        <v>0</v>
      </c>
      <c r="J114" s="127">
        <f>ROUND(I114*H114,2)</f>
        <v>0</v>
      </c>
      <c r="L114" s="110"/>
      <c r="M114" s="114"/>
      <c r="P114" s="115"/>
      <c r="R114" s="115"/>
      <c r="T114" s="116"/>
      <c r="AR114" s="111"/>
      <c r="AT114" s="117"/>
      <c r="AU114" s="117"/>
      <c r="AY114" s="111"/>
      <c r="BK114" s="118"/>
    </row>
    <row r="115" spans="2:63" s="11" customFormat="1" ht="12" customHeight="1" x14ac:dyDescent="0.2">
      <c r="B115" s="110"/>
      <c r="C115" s="1"/>
      <c r="D115" s="135" t="s">
        <v>99</v>
      </c>
      <c r="E115" s="1"/>
      <c r="F115" s="136" t="s">
        <v>215</v>
      </c>
      <c r="G115" s="1"/>
      <c r="H115" s="1"/>
      <c r="I115" s="1"/>
      <c r="J115" s="1"/>
      <c r="L115" s="110"/>
      <c r="M115" s="114"/>
      <c r="P115" s="115"/>
      <c r="R115" s="115"/>
      <c r="T115" s="116"/>
      <c r="AR115" s="111"/>
      <c r="AT115" s="117"/>
      <c r="AU115" s="117"/>
      <c r="AY115" s="111"/>
      <c r="BK115" s="118"/>
    </row>
    <row r="116" spans="2:63" s="1" customFormat="1" ht="11.5" x14ac:dyDescent="0.2">
      <c r="B116" s="26"/>
      <c r="C116" s="122">
        <v>7</v>
      </c>
      <c r="D116" s="122" t="s">
        <v>96</v>
      </c>
      <c r="E116" s="123" t="s">
        <v>219</v>
      </c>
      <c r="F116" s="124" t="s">
        <v>216</v>
      </c>
      <c r="G116" s="125" t="s">
        <v>141</v>
      </c>
      <c r="H116" s="126">
        <v>28</v>
      </c>
      <c r="I116" s="127">
        <v>0</v>
      </c>
      <c r="J116" s="127">
        <f>ROUND(I116*H116,2)</f>
        <v>0</v>
      </c>
      <c r="L116" s="26"/>
      <c r="M116" s="137"/>
      <c r="T116" s="49"/>
      <c r="AT116" s="13"/>
      <c r="AU116" s="13"/>
    </row>
    <row r="117" spans="2:63" s="1" customFormat="1" x14ac:dyDescent="0.2">
      <c r="B117" s="26"/>
      <c r="D117" s="135" t="s">
        <v>99</v>
      </c>
      <c r="F117" s="136" t="s">
        <v>216</v>
      </c>
      <c r="L117" s="26"/>
      <c r="M117" s="137"/>
      <c r="T117" s="49"/>
      <c r="AT117" s="13"/>
      <c r="AU117" s="13"/>
    </row>
    <row r="118" spans="2:63" s="11" customFormat="1" ht="23.15" customHeight="1" x14ac:dyDescent="0.25">
      <c r="B118" s="110"/>
      <c r="D118" s="111" t="s">
        <v>62</v>
      </c>
      <c r="E118" s="119" t="s">
        <v>103</v>
      </c>
      <c r="F118" s="119" t="s">
        <v>104</v>
      </c>
      <c r="J118" s="120">
        <f>SUM(J119:J141)</f>
        <v>0</v>
      </c>
      <c r="L118" s="110"/>
      <c r="M118" s="114"/>
      <c r="P118" s="115" t="e">
        <f>SUM(#REF!)</f>
        <v>#REF!</v>
      </c>
      <c r="R118" s="115" t="e">
        <f>SUM(#REF!)</f>
        <v>#REF!</v>
      </c>
      <c r="T118" s="116" t="e">
        <f>SUM(#REF!)</f>
        <v>#REF!</v>
      </c>
      <c r="AR118" s="111" t="s">
        <v>68</v>
      </c>
      <c r="AT118" s="117" t="s">
        <v>62</v>
      </c>
      <c r="AU118" s="117" t="s">
        <v>68</v>
      </c>
      <c r="AY118" s="111" t="s">
        <v>95</v>
      </c>
      <c r="BK118" s="118" t="e">
        <f>SUM(#REF!)</f>
        <v>#REF!</v>
      </c>
    </row>
    <row r="119" spans="2:63" s="11" customFormat="1" ht="11.5" x14ac:dyDescent="0.2">
      <c r="B119" s="110"/>
      <c r="C119" s="122">
        <v>8</v>
      </c>
      <c r="D119" s="122" t="s">
        <v>101</v>
      </c>
      <c r="E119" s="123" t="s">
        <v>131</v>
      </c>
      <c r="F119" s="124" t="s">
        <v>129</v>
      </c>
      <c r="G119" s="125" t="s">
        <v>102</v>
      </c>
      <c r="H119" s="126">
        <v>957</v>
      </c>
      <c r="I119" s="127">
        <v>0</v>
      </c>
      <c r="J119" s="127">
        <f>ROUND(I119*H119,2)</f>
        <v>0</v>
      </c>
      <c r="L119" s="110"/>
      <c r="M119" s="114"/>
      <c r="P119" s="115"/>
      <c r="R119" s="115"/>
      <c r="T119" s="116"/>
      <c r="AR119" s="111"/>
      <c r="AT119" s="117"/>
      <c r="AU119" s="117"/>
      <c r="AY119" s="111"/>
      <c r="BK119" s="118"/>
    </row>
    <row r="120" spans="2:63" s="11" customFormat="1" ht="9.65" customHeight="1" x14ac:dyDescent="0.2">
      <c r="B120" s="110"/>
      <c r="C120" s="1"/>
      <c r="D120" s="135" t="s">
        <v>99</v>
      </c>
      <c r="E120" s="1"/>
      <c r="F120" s="136" t="s">
        <v>130</v>
      </c>
      <c r="G120" s="1"/>
      <c r="H120" s="1"/>
      <c r="I120" s="1"/>
      <c r="J120" s="1"/>
      <c r="L120" s="110"/>
      <c r="M120" s="114"/>
      <c r="P120" s="115"/>
      <c r="R120" s="115"/>
      <c r="T120" s="116"/>
      <c r="AR120" s="111"/>
      <c r="AT120" s="117"/>
      <c r="AU120" s="117"/>
      <c r="AY120" s="111"/>
      <c r="BK120" s="118"/>
    </row>
    <row r="121" spans="2:63" s="11" customFormat="1" ht="11.5" x14ac:dyDescent="0.2">
      <c r="B121" s="110"/>
      <c r="C121" s="122">
        <v>9</v>
      </c>
      <c r="D121" s="122" t="s">
        <v>96</v>
      </c>
      <c r="E121" s="123" t="s">
        <v>135</v>
      </c>
      <c r="F121" s="124" t="s">
        <v>136</v>
      </c>
      <c r="G121" s="125" t="s">
        <v>102</v>
      </c>
      <c r="H121" s="126">
        <v>957</v>
      </c>
      <c r="I121" s="127">
        <v>0</v>
      </c>
      <c r="J121" s="127">
        <f>ROUND(I121*H121,2)</f>
        <v>0</v>
      </c>
      <c r="L121" s="110"/>
      <c r="M121" s="114"/>
      <c r="P121" s="115"/>
      <c r="R121" s="115"/>
      <c r="T121" s="116"/>
      <c r="AR121" s="111"/>
      <c r="AT121" s="117"/>
      <c r="AU121" s="117"/>
      <c r="AY121" s="111"/>
      <c r="BK121" s="118"/>
    </row>
    <row r="122" spans="2:63" s="11" customFormat="1" ht="11.5" customHeight="1" x14ac:dyDescent="0.2">
      <c r="B122" s="110"/>
      <c r="C122" s="1"/>
      <c r="D122" s="135" t="s">
        <v>99</v>
      </c>
      <c r="E122" s="1"/>
      <c r="F122" s="136" t="s">
        <v>137</v>
      </c>
      <c r="G122" s="1"/>
      <c r="H122" s="1"/>
      <c r="I122" s="1"/>
      <c r="J122" s="1"/>
      <c r="L122" s="110"/>
      <c r="M122" s="114"/>
      <c r="P122" s="115"/>
      <c r="R122" s="115"/>
      <c r="T122" s="116"/>
      <c r="AR122" s="111"/>
      <c r="AT122" s="117"/>
      <c r="AU122" s="117"/>
      <c r="AY122" s="111"/>
      <c r="BK122" s="118"/>
    </row>
    <row r="123" spans="2:63" s="11" customFormat="1" ht="11.5" x14ac:dyDescent="0.2">
      <c r="B123" s="110"/>
      <c r="C123" s="122">
        <v>10</v>
      </c>
      <c r="D123" s="122" t="s">
        <v>96</v>
      </c>
      <c r="E123" s="123" t="s">
        <v>138</v>
      </c>
      <c r="F123" s="124" t="s">
        <v>139</v>
      </c>
      <c r="G123" s="125" t="s">
        <v>102</v>
      </c>
      <c r="H123" s="126">
        <v>957</v>
      </c>
      <c r="I123" s="127">
        <v>0</v>
      </c>
      <c r="J123" s="127">
        <f>ROUND(I123*H123,2)</f>
        <v>0</v>
      </c>
      <c r="L123" s="110"/>
      <c r="M123" s="114"/>
      <c r="P123" s="115"/>
      <c r="R123" s="115"/>
      <c r="T123" s="116"/>
      <c r="AR123" s="111"/>
      <c r="AT123" s="117"/>
      <c r="AU123" s="117"/>
      <c r="AY123" s="111"/>
      <c r="BK123" s="118"/>
    </row>
    <row r="124" spans="2:63" s="11" customFormat="1" ht="19.899999999999999" customHeight="1" x14ac:dyDescent="0.2">
      <c r="B124" s="110"/>
      <c r="C124" s="1"/>
      <c r="D124" s="135" t="s">
        <v>99</v>
      </c>
      <c r="E124" s="1"/>
      <c r="F124" s="136" t="s">
        <v>140</v>
      </c>
      <c r="G124" s="1"/>
      <c r="H124" s="1"/>
      <c r="I124" s="1"/>
      <c r="J124" s="1"/>
      <c r="L124" s="110"/>
      <c r="M124" s="114"/>
      <c r="P124" s="115"/>
      <c r="R124" s="115"/>
      <c r="T124" s="116"/>
      <c r="AR124" s="111"/>
      <c r="AT124" s="117"/>
      <c r="AU124" s="117"/>
      <c r="AY124" s="111"/>
      <c r="BK124" s="118"/>
    </row>
    <row r="125" spans="2:63" s="1" customFormat="1" ht="24.65" customHeight="1" x14ac:dyDescent="0.2">
      <c r="B125" s="26"/>
      <c r="C125" s="122">
        <v>11</v>
      </c>
      <c r="D125" s="122" t="s">
        <v>96</v>
      </c>
      <c r="E125" s="123" t="s">
        <v>128</v>
      </c>
      <c r="F125" s="124" t="s">
        <v>146</v>
      </c>
      <c r="G125" s="125" t="s">
        <v>102</v>
      </c>
      <c r="H125" s="126">
        <v>957</v>
      </c>
      <c r="I125" s="127">
        <v>0</v>
      </c>
      <c r="J125" s="127">
        <f>ROUND(I125*H125,2)</f>
        <v>0</v>
      </c>
      <c r="L125" s="26"/>
      <c r="M125" s="137"/>
      <c r="T125" s="49"/>
      <c r="AT125" s="13"/>
      <c r="AU125" s="13"/>
    </row>
    <row r="126" spans="2:63" s="1" customFormat="1" ht="11.25" customHeight="1" x14ac:dyDescent="0.2">
      <c r="B126" s="26"/>
      <c r="D126" s="135" t="s">
        <v>99</v>
      </c>
      <c r="F126" s="136" t="s">
        <v>146</v>
      </c>
      <c r="L126" s="26"/>
      <c r="M126" s="137"/>
      <c r="T126" s="49"/>
      <c r="AT126" s="13"/>
      <c r="AU126" s="13"/>
    </row>
    <row r="127" spans="2:63" s="1" customFormat="1" ht="11.5" x14ac:dyDescent="0.2">
      <c r="B127" s="26"/>
      <c r="C127" s="122">
        <v>12</v>
      </c>
      <c r="D127" s="122" t="s">
        <v>96</v>
      </c>
      <c r="E127" s="123" t="s">
        <v>132</v>
      </c>
      <c r="F127" s="124" t="s">
        <v>154</v>
      </c>
      <c r="G127" s="125" t="s">
        <v>102</v>
      </c>
      <c r="H127" s="126">
        <v>957</v>
      </c>
      <c r="I127" s="127">
        <v>0</v>
      </c>
      <c r="J127" s="127">
        <f>ROUND(I127*H127,2)</f>
        <v>0</v>
      </c>
      <c r="L127" s="26"/>
      <c r="M127" s="137"/>
      <c r="T127" s="49"/>
      <c r="AT127" s="13"/>
      <c r="AU127" s="13"/>
    </row>
    <row r="128" spans="2:63" s="1" customFormat="1" ht="54" x14ac:dyDescent="0.2">
      <c r="B128" s="26"/>
      <c r="D128" s="135" t="s">
        <v>99</v>
      </c>
      <c r="F128" s="136" t="s">
        <v>220</v>
      </c>
      <c r="L128" s="26"/>
      <c r="M128" s="137"/>
      <c r="T128" s="49"/>
      <c r="AT128" s="13"/>
      <c r="AU128" s="13"/>
    </row>
    <row r="129" spans="2:65" s="1" customFormat="1" ht="11.5" x14ac:dyDescent="0.2">
      <c r="B129" s="26"/>
      <c r="C129" s="122">
        <v>13</v>
      </c>
      <c r="D129" s="122" t="s">
        <v>96</v>
      </c>
      <c r="E129" s="123" t="s">
        <v>147</v>
      </c>
      <c r="F129" s="124" t="s">
        <v>152</v>
      </c>
      <c r="G129" s="125" t="s">
        <v>105</v>
      </c>
      <c r="H129" s="126">
        <v>1</v>
      </c>
      <c r="I129" s="127">
        <v>0</v>
      </c>
      <c r="J129" s="127">
        <f>ROUND(I129*H129,2)</f>
        <v>0</v>
      </c>
      <c r="L129" s="26"/>
      <c r="M129" s="137"/>
      <c r="T129" s="49"/>
      <c r="AT129" s="13"/>
      <c r="AU129" s="13"/>
    </row>
    <row r="130" spans="2:65" s="1" customFormat="1" ht="12.75" customHeight="1" x14ac:dyDescent="0.2">
      <c r="B130" s="26"/>
      <c r="D130" s="135" t="s">
        <v>99</v>
      </c>
      <c r="F130" s="136" t="s">
        <v>152</v>
      </c>
      <c r="L130" s="26"/>
      <c r="M130" s="137"/>
      <c r="T130" s="49"/>
      <c r="AT130" s="13"/>
      <c r="AU130" s="13"/>
    </row>
    <row r="131" spans="2:65" s="1" customFormat="1" ht="12.75" customHeight="1" x14ac:dyDescent="0.2">
      <c r="B131" s="26"/>
      <c r="C131" s="122">
        <v>14</v>
      </c>
      <c r="D131" s="122" t="s">
        <v>96</v>
      </c>
      <c r="E131" s="123" t="s">
        <v>202</v>
      </c>
      <c r="F131" s="124" t="s">
        <v>201</v>
      </c>
      <c r="G131" s="125" t="s">
        <v>141</v>
      </c>
      <c r="H131" s="126">
        <v>282</v>
      </c>
      <c r="I131" s="127">
        <v>0</v>
      </c>
      <c r="J131" s="127">
        <f>ROUND(I131*H131,2)</f>
        <v>0</v>
      </c>
      <c r="L131" s="26"/>
      <c r="M131" s="137"/>
      <c r="T131" s="49"/>
      <c r="AT131" s="13"/>
      <c r="AU131" s="13"/>
    </row>
    <row r="132" spans="2:65" s="1" customFormat="1" ht="12.75" customHeight="1" x14ac:dyDescent="0.2">
      <c r="B132" s="26"/>
      <c r="D132" s="135" t="s">
        <v>99</v>
      </c>
      <c r="F132" s="136" t="s">
        <v>201</v>
      </c>
      <c r="L132" s="26"/>
      <c r="M132" s="137"/>
      <c r="T132" s="49"/>
      <c r="AT132" s="13"/>
      <c r="AU132" s="13"/>
    </row>
    <row r="133" spans="2:65" s="1" customFormat="1" ht="12.75" customHeight="1" x14ac:dyDescent="0.2">
      <c r="B133" s="26"/>
      <c r="C133" s="122">
        <v>15</v>
      </c>
      <c r="D133" s="122" t="s">
        <v>96</v>
      </c>
      <c r="E133" s="123" t="s">
        <v>204</v>
      </c>
      <c r="F133" s="124" t="s">
        <v>203</v>
      </c>
      <c r="G133" s="125" t="s">
        <v>141</v>
      </c>
      <c r="H133" s="126">
        <v>188</v>
      </c>
      <c r="I133" s="127">
        <v>0</v>
      </c>
      <c r="J133" s="127">
        <f>ROUND(I133*H133,2)</f>
        <v>0</v>
      </c>
      <c r="L133" s="26"/>
      <c r="M133" s="137"/>
      <c r="T133" s="49"/>
      <c r="AT133" s="13"/>
      <c r="AU133" s="13"/>
    </row>
    <row r="134" spans="2:65" s="1" customFormat="1" ht="12.75" customHeight="1" x14ac:dyDescent="0.2">
      <c r="B134" s="26"/>
      <c r="D134" s="135" t="s">
        <v>99</v>
      </c>
      <c r="F134" s="136" t="s">
        <v>203</v>
      </c>
      <c r="L134" s="26"/>
      <c r="M134" s="137"/>
      <c r="T134" s="49"/>
      <c r="AT134" s="13"/>
      <c r="AU134" s="13"/>
    </row>
    <row r="135" spans="2:65" s="1" customFormat="1" ht="12.75" customHeight="1" x14ac:dyDescent="0.2">
      <c r="B135" s="26"/>
      <c r="C135" s="122">
        <v>16</v>
      </c>
      <c r="D135" s="122" t="s">
        <v>96</v>
      </c>
      <c r="E135" s="123" t="s">
        <v>206</v>
      </c>
      <c r="F135" s="124" t="s">
        <v>205</v>
      </c>
      <c r="G135" s="125" t="s">
        <v>97</v>
      </c>
      <c r="H135" s="126">
        <v>21.8</v>
      </c>
      <c r="I135" s="127">
        <v>0</v>
      </c>
      <c r="J135" s="127">
        <f>ROUND(I135*H135,2)</f>
        <v>0</v>
      </c>
      <c r="L135" s="26"/>
      <c r="M135" s="137"/>
      <c r="T135" s="49"/>
      <c r="AT135" s="13"/>
      <c r="AU135" s="13"/>
    </row>
    <row r="136" spans="2:65" s="1" customFormat="1" ht="12.75" customHeight="1" x14ac:dyDescent="0.2">
      <c r="B136" s="26"/>
      <c r="D136" s="135" t="s">
        <v>99</v>
      </c>
      <c r="F136" s="136" t="s">
        <v>151</v>
      </c>
      <c r="L136" s="26"/>
      <c r="M136" s="137"/>
      <c r="T136" s="49"/>
      <c r="AT136" s="13"/>
      <c r="AU136" s="13"/>
    </row>
    <row r="137" spans="2:65" s="1" customFormat="1" ht="19.5" customHeight="1" x14ac:dyDescent="0.2">
      <c r="B137" s="26"/>
      <c r="C137" s="122">
        <v>17</v>
      </c>
      <c r="D137" s="122" t="s">
        <v>96</v>
      </c>
      <c r="E137" s="123" t="s">
        <v>208</v>
      </c>
      <c r="F137" s="124" t="s">
        <v>207</v>
      </c>
      <c r="G137" s="125" t="s">
        <v>97</v>
      </c>
      <c r="H137" s="126">
        <v>102.3</v>
      </c>
      <c r="I137" s="127">
        <v>0</v>
      </c>
      <c r="J137" s="127">
        <f>ROUND(I137*H137,2)</f>
        <v>0</v>
      </c>
      <c r="L137" s="26"/>
      <c r="M137" s="137"/>
      <c r="T137" s="49"/>
      <c r="AT137" s="13"/>
      <c r="AU137" s="13"/>
    </row>
    <row r="138" spans="2:65" s="1" customFormat="1" ht="12.75" customHeight="1" x14ac:dyDescent="0.2">
      <c r="B138" s="26"/>
      <c r="D138" s="135" t="s">
        <v>99</v>
      </c>
      <c r="F138" s="136" t="s">
        <v>207</v>
      </c>
      <c r="L138" s="26"/>
      <c r="M138" s="137"/>
      <c r="T138" s="49"/>
      <c r="AT138" s="13"/>
      <c r="AU138" s="13"/>
    </row>
    <row r="139" spans="2:65" s="1" customFormat="1" ht="21.75" customHeight="1" x14ac:dyDescent="0.2">
      <c r="B139" s="26"/>
      <c r="C139" s="122">
        <v>18</v>
      </c>
      <c r="D139" s="122" t="s">
        <v>96</v>
      </c>
      <c r="E139" s="123" t="s">
        <v>209</v>
      </c>
      <c r="F139" s="124" t="s">
        <v>210</v>
      </c>
      <c r="G139" s="125" t="s">
        <v>105</v>
      </c>
      <c r="H139" s="126">
        <v>2</v>
      </c>
      <c r="I139" s="127">
        <v>0</v>
      </c>
      <c r="J139" s="127">
        <f>ROUND(I139*H139,2)</f>
        <v>0</v>
      </c>
      <c r="L139" s="26"/>
      <c r="M139" s="137"/>
      <c r="T139" s="49"/>
      <c r="AT139" s="13"/>
      <c r="AU139" s="13"/>
    </row>
    <row r="140" spans="2:65" s="1" customFormat="1" ht="16.5" customHeight="1" x14ac:dyDescent="0.2">
      <c r="B140" s="26"/>
      <c r="D140" s="135" t="s">
        <v>99</v>
      </c>
      <c r="F140" s="136" t="s">
        <v>210</v>
      </c>
      <c r="L140" s="26"/>
      <c r="M140" s="137"/>
      <c r="T140" s="49"/>
      <c r="AT140" s="13"/>
      <c r="AU140" s="13"/>
    </row>
    <row r="141" spans="2:65" s="1" customFormat="1" ht="11.5" x14ac:dyDescent="0.2">
      <c r="B141" s="26"/>
      <c r="C141" s="122">
        <v>19</v>
      </c>
      <c r="D141" s="122" t="s">
        <v>96</v>
      </c>
      <c r="E141" s="123" t="s">
        <v>145</v>
      </c>
      <c r="F141" s="124" t="s">
        <v>150</v>
      </c>
      <c r="G141" s="125" t="s">
        <v>141</v>
      </c>
      <c r="H141" s="126">
        <v>134</v>
      </c>
      <c r="I141" s="127">
        <v>0</v>
      </c>
      <c r="J141" s="127">
        <f>ROUND(I141*H141,2)</f>
        <v>0</v>
      </c>
      <c r="L141" s="26"/>
      <c r="M141" s="137"/>
      <c r="T141" s="49"/>
      <c r="AT141" s="13"/>
      <c r="AU141" s="13"/>
    </row>
    <row r="142" spans="2:65" s="1" customFormat="1" x14ac:dyDescent="0.2">
      <c r="B142" s="26"/>
      <c r="D142" s="135" t="s">
        <v>99</v>
      </c>
      <c r="F142" s="136" t="s">
        <v>151</v>
      </c>
      <c r="L142" s="26"/>
      <c r="M142" s="137"/>
      <c r="T142" s="49"/>
      <c r="AT142" s="13"/>
      <c r="AU142" s="13"/>
    </row>
    <row r="143" spans="2:65" s="11" customFormat="1" ht="26.15" customHeight="1" x14ac:dyDescent="0.35">
      <c r="B143" s="110"/>
      <c r="D143" s="111" t="s">
        <v>62</v>
      </c>
      <c r="E143" s="112" t="s">
        <v>101</v>
      </c>
      <c r="F143" s="112" t="s">
        <v>124</v>
      </c>
      <c r="J143" s="113">
        <f>SUM(J144:J179)</f>
        <v>0</v>
      </c>
      <c r="L143" s="110"/>
      <c r="M143" s="114"/>
      <c r="P143" s="115">
        <f>SUM(P144:P179)</f>
        <v>0</v>
      </c>
      <c r="R143" s="115">
        <f>SUM(R144:R179)</f>
        <v>0</v>
      </c>
      <c r="T143" s="116">
        <f>SUM(T144:T179)</f>
        <v>0</v>
      </c>
      <c r="AR143" s="111" t="s">
        <v>100</v>
      </c>
      <c r="AT143" s="117" t="s">
        <v>62</v>
      </c>
      <c r="AU143" s="117" t="s">
        <v>63</v>
      </c>
      <c r="AY143" s="111" t="s">
        <v>95</v>
      </c>
      <c r="BK143" s="118">
        <f>SUM(BK144:BK179)</f>
        <v>0</v>
      </c>
    </row>
    <row r="144" spans="2:65" s="1" customFormat="1" ht="11.5" x14ac:dyDescent="0.2">
      <c r="B144" s="121"/>
      <c r="C144" s="122">
        <v>20</v>
      </c>
      <c r="D144" s="122" t="s">
        <v>96</v>
      </c>
      <c r="E144" s="123" t="s">
        <v>148</v>
      </c>
      <c r="F144" s="124" t="s">
        <v>142</v>
      </c>
      <c r="G144" s="125" t="s">
        <v>97</v>
      </c>
      <c r="H144" s="126">
        <f>H104</f>
        <v>29.88</v>
      </c>
      <c r="I144" s="127">
        <v>0</v>
      </c>
      <c r="J144" s="127">
        <f>ROUND(I144*H144,2)</f>
        <v>0</v>
      </c>
      <c r="K144" s="128"/>
      <c r="L144" s="26"/>
      <c r="M144" s="129" t="s">
        <v>1</v>
      </c>
      <c r="N144" s="130" t="s">
        <v>33</v>
      </c>
      <c r="O144" s="131">
        <v>0</v>
      </c>
      <c r="P144" s="131">
        <f>O144*H144</f>
        <v>0</v>
      </c>
      <c r="Q144" s="131">
        <v>0</v>
      </c>
      <c r="R144" s="131">
        <f>Q144*H144</f>
        <v>0</v>
      </c>
      <c r="S144" s="131">
        <v>0</v>
      </c>
      <c r="T144" s="132">
        <f>S144*H144</f>
        <v>0</v>
      </c>
      <c r="AR144" s="133" t="s">
        <v>98</v>
      </c>
      <c r="AT144" s="133" t="s">
        <v>96</v>
      </c>
      <c r="AU144" s="133" t="s">
        <v>68</v>
      </c>
      <c r="AY144" s="13" t="s">
        <v>95</v>
      </c>
      <c r="BE144" s="134">
        <f>IF(N144="základní",J144,0)</f>
        <v>0</v>
      </c>
      <c r="BF144" s="134">
        <f>IF(N144="snížená",J144,0)</f>
        <v>0</v>
      </c>
      <c r="BG144" s="134">
        <f>IF(N144="zákl. přenesená",J144,0)</f>
        <v>0</v>
      </c>
      <c r="BH144" s="134">
        <f>IF(N144="sníž. přenesená",J144,0)</f>
        <v>0</v>
      </c>
      <c r="BI144" s="134">
        <f>IF(N144="nulová",J144,0)</f>
        <v>0</v>
      </c>
      <c r="BJ144" s="13" t="s">
        <v>68</v>
      </c>
      <c r="BK144" s="134">
        <f>ROUND(I144*H144,2)</f>
        <v>0</v>
      </c>
      <c r="BL144" s="13" t="s">
        <v>98</v>
      </c>
      <c r="BM144" s="133" t="s">
        <v>106</v>
      </c>
    </row>
    <row r="145" spans="2:47" s="1" customFormat="1" x14ac:dyDescent="0.2">
      <c r="B145" s="26"/>
      <c r="D145" s="135" t="s">
        <v>99</v>
      </c>
      <c r="F145" s="136" t="s">
        <v>142</v>
      </c>
      <c r="L145" s="26"/>
      <c r="M145" s="137"/>
      <c r="T145" s="49"/>
      <c r="AT145" s="13" t="s">
        <v>99</v>
      </c>
      <c r="AU145" s="13" t="s">
        <v>68</v>
      </c>
    </row>
    <row r="146" spans="2:47" s="1" customFormat="1" ht="23" x14ac:dyDescent="0.2">
      <c r="B146" s="26"/>
      <c r="C146" s="122">
        <v>21</v>
      </c>
      <c r="D146" s="122" t="s">
        <v>96</v>
      </c>
      <c r="E146" s="123" t="s">
        <v>155</v>
      </c>
      <c r="F146" s="124" t="s">
        <v>156</v>
      </c>
      <c r="G146" s="125" t="s">
        <v>107</v>
      </c>
      <c r="H146" s="126">
        <v>98</v>
      </c>
      <c r="I146" s="127">
        <v>0</v>
      </c>
      <c r="J146" s="127">
        <f>ROUND(I146*H146,2)</f>
        <v>0</v>
      </c>
      <c r="L146" s="26"/>
      <c r="M146" s="137"/>
      <c r="T146" s="49"/>
      <c r="AT146" s="13"/>
      <c r="AU146" s="13"/>
    </row>
    <row r="147" spans="2:47" s="1" customFormat="1" ht="17.25" customHeight="1" x14ac:dyDescent="0.2">
      <c r="B147" s="26"/>
      <c r="D147" s="135" t="s">
        <v>99</v>
      </c>
      <c r="F147" s="136" t="s">
        <v>173</v>
      </c>
      <c r="L147" s="26"/>
      <c r="M147" s="137"/>
      <c r="T147" s="49"/>
      <c r="AT147" s="13"/>
      <c r="AU147" s="13"/>
    </row>
    <row r="148" spans="2:47" s="1" customFormat="1" ht="23" x14ac:dyDescent="0.2">
      <c r="B148" s="26"/>
      <c r="C148" s="122">
        <v>22</v>
      </c>
      <c r="D148" s="122" t="s">
        <v>96</v>
      </c>
      <c r="E148" s="123" t="s">
        <v>157</v>
      </c>
      <c r="F148" s="124" t="s">
        <v>174</v>
      </c>
      <c r="G148" s="125" t="s">
        <v>107</v>
      </c>
      <c r="H148" s="126">
        <v>8</v>
      </c>
      <c r="I148" s="127">
        <v>0</v>
      </c>
      <c r="J148" s="127">
        <f>ROUND(I148*H148,2)</f>
        <v>0</v>
      </c>
      <c r="L148" s="26"/>
      <c r="M148" s="137"/>
      <c r="T148" s="49"/>
      <c r="AT148" s="13"/>
      <c r="AU148" s="13"/>
    </row>
    <row r="149" spans="2:47" s="1" customFormat="1" ht="17.25" customHeight="1" x14ac:dyDescent="0.2">
      <c r="B149" s="26"/>
      <c r="D149" s="135" t="s">
        <v>99</v>
      </c>
      <c r="F149" s="136" t="s">
        <v>175</v>
      </c>
      <c r="L149" s="26"/>
      <c r="M149" s="137"/>
      <c r="T149" s="49"/>
      <c r="AT149" s="13"/>
      <c r="AU149" s="13"/>
    </row>
    <row r="150" spans="2:47" s="1" customFormat="1" ht="23" x14ac:dyDescent="0.2">
      <c r="B150" s="26"/>
      <c r="C150" s="122">
        <v>23</v>
      </c>
      <c r="D150" s="122" t="s">
        <v>96</v>
      </c>
      <c r="E150" s="123" t="s">
        <v>158</v>
      </c>
      <c r="F150" s="124" t="s">
        <v>176</v>
      </c>
      <c r="G150" s="125" t="s">
        <v>107</v>
      </c>
      <c r="H150" s="126">
        <v>4</v>
      </c>
      <c r="I150" s="127">
        <v>0</v>
      </c>
      <c r="J150" s="127">
        <f>ROUND(I150*H150,2)</f>
        <v>0</v>
      </c>
      <c r="L150" s="26"/>
      <c r="M150" s="137"/>
      <c r="T150" s="49"/>
      <c r="AT150" s="13"/>
      <c r="AU150" s="13"/>
    </row>
    <row r="151" spans="2:47" s="1" customFormat="1" ht="17.25" customHeight="1" x14ac:dyDescent="0.2">
      <c r="B151" s="26"/>
      <c r="D151" s="135" t="s">
        <v>99</v>
      </c>
      <c r="F151" s="136" t="s">
        <v>177</v>
      </c>
      <c r="L151" s="26"/>
      <c r="M151" s="137"/>
      <c r="T151" s="49"/>
      <c r="AT151" s="13"/>
      <c r="AU151" s="13"/>
    </row>
    <row r="152" spans="2:47" s="1" customFormat="1" ht="11.5" x14ac:dyDescent="0.2">
      <c r="B152" s="26"/>
      <c r="C152" s="122">
        <v>24</v>
      </c>
      <c r="D152" s="122" t="s">
        <v>96</v>
      </c>
      <c r="E152" s="123" t="s">
        <v>159</v>
      </c>
      <c r="F152" s="124" t="s">
        <v>178</v>
      </c>
      <c r="G152" s="125" t="s">
        <v>107</v>
      </c>
      <c r="H152" s="126">
        <v>54</v>
      </c>
      <c r="I152" s="127">
        <v>0</v>
      </c>
      <c r="J152" s="127">
        <f>ROUND(I152*H152,2)</f>
        <v>0</v>
      </c>
      <c r="L152" s="26"/>
      <c r="M152" s="137"/>
      <c r="T152" s="49"/>
      <c r="AT152" s="13"/>
      <c r="AU152" s="13"/>
    </row>
    <row r="153" spans="2:47" s="1" customFormat="1" ht="25.5" customHeight="1" x14ac:dyDescent="0.2">
      <c r="B153" s="26"/>
      <c r="D153" s="135" t="s">
        <v>99</v>
      </c>
      <c r="F153" s="136" t="s">
        <v>179</v>
      </c>
      <c r="L153" s="26"/>
      <c r="M153" s="137"/>
      <c r="T153" s="49"/>
      <c r="AT153" s="13"/>
      <c r="AU153" s="13"/>
    </row>
    <row r="154" spans="2:47" s="1" customFormat="1" ht="11.5" x14ac:dyDescent="0.2">
      <c r="B154" s="26"/>
      <c r="C154" s="122">
        <v>25</v>
      </c>
      <c r="D154" s="122" t="s">
        <v>96</v>
      </c>
      <c r="E154" s="123" t="s">
        <v>160</v>
      </c>
      <c r="F154" s="124" t="s">
        <v>180</v>
      </c>
      <c r="G154" s="125" t="s">
        <v>107</v>
      </c>
      <c r="H154" s="126">
        <v>34</v>
      </c>
      <c r="I154" s="127">
        <v>0</v>
      </c>
      <c r="J154" s="127">
        <f>ROUND(I154*H154,2)</f>
        <v>0</v>
      </c>
      <c r="L154" s="26"/>
      <c r="M154" s="137"/>
      <c r="T154" s="49"/>
      <c r="AT154" s="13"/>
      <c r="AU154" s="13"/>
    </row>
    <row r="155" spans="2:47" s="1" customFormat="1" ht="16.5" customHeight="1" x14ac:dyDescent="0.2">
      <c r="B155" s="26"/>
      <c r="D155" s="135" t="s">
        <v>99</v>
      </c>
      <c r="F155" s="136" t="s">
        <v>184</v>
      </c>
      <c r="L155" s="26"/>
      <c r="M155" s="137"/>
      <c r="T155" s="49"/>
      <c r="AT155" s="13"/>
      <c r="AU155" s="13"/>
    </row>
    <row r="156" spans="2:47" s="1" customFormat="1" ht="11.5" x14ac:dyDescent="0.2">
      <c r="B156" s="26"/>
      <c r="C156" s="122">
        <v>26</v>
      </c>
      <c r="D156" s="122" t="s">
        <v>96</v>
      </c>
      <c r="E156" s="123" t="s">
        <v>161</v>
      </c>
      <c r="F156" s="124" t="s">
        <v>181</v>
      </c>
      <c r="G156" s="125" t="s">
        <v>107</v>
      </c>
      <c r="H156" s="126">
        <v>4</v>
      </c>
      <c r="I156" s="127">
        <v>0</v>
      </c>
      <c r="J156" s="127">
        <f>ROUND(I156*H156,2)</f>
        <v>0</v>
      </c>
      <c r="L156" s="26"/>
      <c r="M156" s="137"/>
      <c r="T156" s="49"/>
      <c r="AT156" s="13"/>
      <c r="AU156" s="13"/>
    </row>
    <row r="157" spans="2:47" s="1" customFormat="1" ht="15.75" customHeight="1" x14ac:dyDescent="0.2">
      <c r="B157" s="26"/>
      <c r="D157" s="135" t="s">
        <v>99</v>
      </c>
      <c r="F157" s="136" t="s">
        <v>184</v>
      </c>
      <c r="L157" s="26"/>
      <c r="M157" s="137"/>
      <c r="T157" s="49"/>
      <c r="AT157" s="13"/>
      <c r="AU157" s="13"/>
    </row>
    <row r="158" spans="2:47" s="1" customFormat="1" ht="11.5" x14ac:dyDescent="0.2">
      <c r="B158" s="26"/>
      <c r="C158" s="122">
        <v>27</v>
      </c>
      <c r="D158" s="122" t="s">
        <v>96</v>
      </c>
      <c r="E158" s="123" t="s">
        <v>162</v>
      </c>
      <c r="F158" s="124" t="s">
        <v>182</v>
      </c>
      <c r="G158" s="125" t="s">
        <v>107</v>
      </c>
      <c r="H158" s="126">
        <v>12</v>
      </c>
      <c r="I158" s="127">
        <v>0</v>
      </c>
      <c r="J158" s="127">
        <f>ROUND(I158*H158,2)</f>
        <v>0</v>
      </c>
      <c r="L158" s="26"/>
      <c r="M158" s="137"/>
      <c r="T158" s="49"/>
      <c r="AT158" s="13"/>
      <c r="AU158" s="13"/>
    </row>
    <row r="159" spans="2:47" s="1" customFormat="1" ht="18" customHeight="1" x14ac:dyDescent="0.2">
      <c r="B159" s="26"/>
      <c r="D159" s="135" t="s">
        <v>99</v>
      </c>
      <c r="F159" s="136" t="s">
        <v>184</v>
      </c>
      <c r="L159" s="26"/>
      <c r="M159" s="137"/>
      <c r="T159" s="49"/>
      <c r="AT159" s="13"/>
      <c r="AU159" s="13"/>
    </row>
    <row r="160" spans="2:47" s="1" customFormat="1" ht="11.5" x14ac:dyDescent="0.2">
      <c r="B160" s="26"/>
      <c r="C160" s="122">
        <v>28</v>
      </c>
      <c r="D160" s="122" t="s">
        <v>96</v>
      </c>
      <c r="E160" s="123" t="s">
        <v>163</v>
      </c>
      <c r="F160" s="124" t="s">
        <v>183</v>
      </c>
      <c r="G160" s="125" t="s">
        <v>107</v>
      </c>
      <c r="H160" s="126">
        <v>2</v>
      </c>
      <c r="I160" s="127">
        <v>0</v>
      </c>
      <c r="J160" s="127">
        <f>ROUND(I160*H160,2)</f>
        <v>0</v>
      </c>
      <c r="L160" s="26"/>
      <c r="M160" s="137"/>
      <c r="T160" s="49"/>
      <c r="AT160" s="13"/>
      <c r="AU160" s="13"/>
    </row>
    <row r="161" spans="2:47" s="1" customFormat="1" ht="15.75" customHeight="1" x14ac:dyDescent="0.2">
      <c r="B161" s="26"/>
      <c r="D161" s="135" t="s">
        <v>99</v>
      </c>
      <c r="F161" s="136" t="s">
        <v>184</v>
      </c>
      <c r="L161" s="26"/>
      <c r="M161" s="137"/>
      <c r="T161" s="49"/>
      <c r="AT161" s="13"/>
      <c r="AU161" s="13"/>
    </row>
    <row r="162" spans="2:47" s="1" customFormat="1" ht="23" x14ac:dyDescent="0.2">
      <c r="B162" s="26"/>
      <c r="C162" s="122">
        <v>29</v>
      </c>
      <c r="D162" s="122" t="s">
        <v>96</v>
      </c>
      <c r="E162" s="123" t="s">
        <v>164</v>
      </c>
      <c r="F162" s="124" t="s">
        <v>186</v>
      </c>
      <c r="G162" s="125" t="s">
        <v>107</v>
      </c>
      <c r="H162" s="126">
        <v>2</v>
      </c>
      <c r="I162" s="127">
        <v>0</v>
      </c>
      <c r="J162" s="127">
        <f>ROUND(I162*H162,2)</f>
        <v>0</v>
      </c>
      <c r="L162" s="26"/>
      <c r="M162" s="137"/>
      <c r="T162" s="49"/>
      <c r="AT162" s="13"/>
      <c r="AU162" s="13"/>
    </row>
    <row r="163" spans="2:47" s="1" customFormat="1" ht="33.75" customHeight="1" x14ac:dyDescent="0.2">
      <c r="B163" s="26"/>
      <c r="D163" s="135" t="s">
        <v>99</v>
      </c>
      <c r="F163" s="136" t="s">
        <v>185</v>
      </c>
      <c r="L163" s="26"/>
      <c r="M163" s="137"/>
      <c r="T163" s="49"/>
      <c r="AT163" s="13"/>
      <c r="AU163" s="13"/>
    </row>
    <row r="164" spans="2:47" s="1" customFormat="1" ht="11.5" x14ac:dyDescent="0.2">
      <c r="B164" s="26"/>
      <c r="C164" s="122">
        <v>30</v>
      </c>
      <c r="D164" s="122" t="s">
        <v>96</v>
      </c>
      <c r="E164" s="123" t="s">
        <v>165</v>
      </c>
      <c r="F164" s="124" t="s">
        <v>187</v>
      </c>
      <c r="G164" s="125" t="s">
        <v>107</v>
      </c>
      <c r="H164" s="126">
        <v>2</v>
      </c>
      <c r="I164" s="127">
        <v>0</v>
      </c>
      <c r="J164" s="127">
        <f>ROUND(I164*H164,2)</f>
        <v>0</v>
      </c>
      <c r="L164" s="26"/>
      <c r="M164" s="137"/>
      <c r="T164" s="49"/>
      <c r="AT164" s="13"/>
      <c r="AU164" s="13"/>
    </row>
    <row r="165" spans="2:47" s="1" customFormat="1" ht="29.25" customHeight="1" x14ac:dyDescent="0.2">
      <c r="B165" s="26"/>
      <c r="D165" s="135" t="s">
        <v>99</v>
      </c>
      <c r="F165" s="136" t="s">
        <v>188</v>
      </c>
      <c r="L165" s="26"/>
      <c r="M165" s="137"/>
      <c r="T165" s="49"/>
      <c r="AT165" s="13"/>
      <c r="AU165" s="13"/>
    </row>
    <row r="166" spans="2:47" s="1" customFormat="1" ht="11.5" x14ac:dyDescent="0.2">
      <c r="B166" s="26"/>
      <c r="C166" s="122">
        <v>31</v>
      </c>
      <c r="D166" s="122" t="s">
        <v>96</v>
      </c>
      <c r="E166" s="123" t="s">
        <v>166</v>
      </c>
      <c r="F166" s="124" t="s">
        <v>189</v>
      </c>
      <c r="G166" s="125" t="s">
        <v>107</v>
      </c>
      <c r="H166" s="126">
        <v>2</v>
      </c>
      <c r="I166" s="127">
        <v>0</v>
      </c>
      <c r="J166" s="127">
        <f>ROUND(I166*H166,2)</f>
        <v>0</v>
      </c>
      <c r="L166" s="26"/>
      <c r="M166" s="137"/>
      <c r="T166" s="49"/>
      <c r="AT166" s="13"/>
      <c r="AU166" s="13"/>
    </row>
    <row r="167" spans="2:47" s="1" customFormat="1" ht="27" customHeight="1" x14ac:dyDescent="0.2">
      <c r="B167" s="26"/>
      <c r="D167" s="135" t="s">
        <v>99</v>
      </c>
      <c r="F167" s="136" t="s">
        <v>190</v>
      </c>
      <c r="L167" s="26"/>
      <c r="M167" s="137"/>
      <c r="T167" s="49"/>
      <c r="AT167" s="13"/>
      <c r="AU167" s="13"/>
    </row>
    <row r="168" spans="2:47" s="1" customFormat="1" ht="23" x14ac:dyDescent="0.2">
      <c r="B168" s="26"/>
      <c r="C168" s="122">
        <v>32</v>
      </c>
      <c r="D168" s="122" t="s">
        <v>96</v>
      </c>
      <c r="E168" s="123" t="s">
        <v>167</v>
      </c>
      <c r="F168" s="124" t="s">
        <v>191</v>
      </c>
      <c r="G168" s="125" t="s">
        <v>105</v>
      </c>
      <c r="H168" s="126">
        <v>2</v>
      </c>
      <c r="I168" s="127">
        <v>0</v>
      </c>
      <c r="J168" s="127">
        <f>ROUND(I168*H168,2)</f>
        <v>0</v>
      </c>
      <c r="L168" s="26"/>
      <c r="M168" s="137"/>
      <c r="T168" s="49"/>
      <c r="AT168" s="13"/>
      <c r="AU168" s="13"/>
    </row>
    <row r="169" spans="2:47" s="1" customFormat="1" ht="11.25" customHeight="1" x14ac:dyDescent="0.2">
      <c r="B169" s="26"/>
      <c r="D169" s="135" t="s">
        <v>99</v>
      </c>
      <c r="F169" s="136" t="s">
        <v>192</v>
      </c>
      <c r="L169" s="26"/>
      <c r="M169" s="137"/>
      <c r="T169" s="49"/>
      <c r="AT169" s="13"/>
      <c r="AU169" s="13"/>
    </row>
    <row r="170" spans="2:47" s="1" customFormat="1" ht="23" x14ac:dyDescent="0.2">
      <c r="B170" s="26"/>
      <c r="C170" s="122">
        <v>33</v>
      </c>
      <c r="D170" s="122" t="s">
        <v>96</v>
      </c>
      <c r="E170" s="123" t="s">
        <v>168</v>
      </c>
      <c r="F170" s="124" t="s">
        <v>191</v>
      </c>
      <c r="G170" s="125" t="s">
        <v>105</v>
      </c>
      <c r="H170" s="126">
        <v>2</v>
      </c>
      <c r="I170" s="127">
        <v>0</v>
      </c>
      <c r="J170" s="127">
        <f>ROUND(I170*H170,2)</f>
        <v>0</v>
      </c>
      <c r="L170" s="26"/>
      <c r="M170" s="137"/>
      <c r="T170" s="49"/>
      <c r="AT170" s="13"/>
      <c r="AU170" s="13"/>
    </row>
    <row r="171" spans="2:47" s="1" customFormat="1" x14ac:dyDescent="0.2">
      <c r="B171" s="26"/>
      <c r="D171" s="135" t="s">
        <v>99</v>
      </c>
      <c r="F171" s="136" t="s">
        <v>193</v>
      </c>
      <c r="L171" s="26"/>
      <c r="M171" s="137"/>
      <c r="T171" s="49"/>
      <c r="AT171" s="13"/>
      <c r="AU171" s="13"/>
    </row>
    <row r="172" spans="2:47" s="1" customFormat="1" ht="15" customHeight="1" x14ac:dyDescent="0.2">
      <c r="B172" s="26"/>
      <c r="C172" s="122">
        <v>34</v>
      </c>
      <c r="D172" s="122" t="s">
        <v>96</v>
      </c>
      <c r="E172" s="123" t="s">
        <v>169</v>
      </c>
      <c r="F172" s="124" t="s">
        <v>194</v>
      </c>
      <c r="G172" s="125" t="s">
        <v>105</v>
      </c>
      <c r="H172" s="126">
        <v>1</v>
      </c>
      <c r="I172" s="127">
        <v>0</v>
      </c>
      <c r="J172" s="127">
        <f>ROUND(I172*H172,2)</f>
        <v>0</v>
      </c>
      <c r="L172" s="26"/>
      <c r="M172" s="137"/>
      <c r="T172" s="49"/>
      <c r="AT172" s="13"/>
      <c r="AU172" s="13"/>
    </row>
    <row r="173" spans="2:47" s="1" customFormat="1" x14ac:dyDescent="0.2">
      <c r="B173" s="26"/>
      <c r="D173" s="135" t="s">
        <v>99</v>
      </c>
      <c r="F173" s="136" t="s">
        <v>195</v>
      </c>
      <c r="L173" s="26"/>
      <c r="M173" s="137"/>
      <c r="T173" s="49"/>
      <c r="AT173" s="13"/>
      <c r="AU173" s="13"/>
    </row>
    <row r="174" spans="2:47" s="1" customFormat="1" ht="14.25" customHeight="1" x14ac:dyDescent="0.2">
      <c r="B174" s="26"/>
      <c r="C174" s="122">
        <v>35</v>
      </c>
      <c r="D174" s="122" t="s">
        <v>96</v>
      </c>
      <c r="E174" s="123" t="s">
        <v>170</v>
      </c>
      <c r="F174" s="124" t="s">
        <v>211</v>
      </c>
      <c r="G174" s="125" t="s">
        <v>105</v>
      </c>
      <c r="H174" s="126">
        <v>2</v>
      </c>
      <c r="I174" s="127">
        <v>0</v>
      </c>
      <c r="J174" s="127">
        <f>ROUND(I174*H174,2)</f>
        <v>0</v>
      </c>
      <c r="L174" s="26"/>
      <c r="M174" s="137"/>
      <c r="T174" s="49"/>
      <c r="AT174" s="13"/>
      <c r="AU174" s="13"/>
    </row>
    <row r="175" spans="2:47" s="1" customFormat="1" ht="17.25" customHeight="1" x14ac:dyDescent="0.2">
      <c r="B175" s="26"/>
      <c r="D175" s="135" t="s">
        <v>99</v>
      </c>
      <c r="F175" s="136" t="s">
        <v>196</v>
      </c>
      <c r="L175" s="26"/>
      <c r="M175" s="137"/>
      <c r="T175" s="49"/>
      <c r="AT175" s="13"/>
      <c r="AU175" s="13"/>
    </row>
    <row r="176" spans="2:47" s="1" customFormat="1" ht="15" customHeight="1" x14ac:dyDescent="0.2">
      <c r="B176" s="26"/>
      <c r="C176" s="122">
        <v>36</v>
      </c>
      <c r="D176" s="122" t="s">
        <v>96</v>
      </c>
      <c r="E176" s="123" t="s">
        <v>171</v>
      </c>
      <c r="F176" s="124" t="s">
        <v>197</v>
      </c>
      <c r="G176" s="125" t="s">
        <v>107</v>
      </c>
      <c r="H176" s="126">
        <v>2</v>
      </c>
      <c r="I176" s="127">
        <v>0</v>
      </c>
      <c r="J176" s="127">
        <f>ROUND(I176*H176,2)</f>
        <v>0</v>
      </c>
      <c r="L176" s="26"/>
      <c r="M176" s="137"/>
      <c r="T176" s="49"/>
      <c r="AT176" s="13"/>
      <c r="AU176" s="13"/>
    </row>
    <row r="177" spans="2:65" s="1" customFormat="1" ht="18" customHeight="1" x14ac:dyDescent="0.2">
      <c r="B177" s="26"/>
      <c r="D177" s="135" t="s">
        <v>99</v>
      </c>
      <c r="F177" s="136" t="s">
        <v>198</v>
      </c>
      <c r="L177" s="26"/>
      <c r="M177" s="137"/>
      <c r="T177" s="49"/>
      <c r="AT177" s="13"/>
      <c r="AU177" s="13"/>
    </row>
    <row r="178" spans="2:65" s="1" customFormat="1" ht="14.25" customHeight="1" x14ac:dyDescent="0.2">
      <c r="B178" s="26"/>
      <c r="C178" s="122">
        <v>37</v>
      </c>
      <c r="D178" s="122" t="s">
        <v>96</v>
      </c>
      <c r="E178" s="123" t="s">
        <v>172</v>
      </c>
      <c r="F178" s="124" t="s">
        <v>199</v>
      </c>
      <c r="G178" s="125" t="s">
        <v>107</v>
      </c>
      <c r="H178" s="126">
        <v>1</v>
      </c>
      <c r="I178" s="127">
        <v>0</v>
      </c>
      <c r="J178" s="127">
        <f>ROUND(I178*H178,2)</f>
        <v>0</v>
      </c>
      <c r="L178" s="26"/>
      <c r="M178" s="137"/>
      <c r="T178" s="49"/>
      <c r="AT178" s="13"/>
      <c r="AU178" s="13"/>
    </row>
    <row r="179" spans="2:65" s="1" customFormat="1" ht="29.25" customHeight="1" x14ac:dyDescent="0.2">
      <c r="B179" s="26"/>
      <c r="D179" s="135" t="s">
        <v>99</v>
      </c>
      <c r="F179" s="136" t="s">
        <v>200</v>
      </c>
      <c r="L179" s="26"/>
      <c r="M179" s="137"/>
      <c r="T179" s="49"/>
      <c r="AT179" s="13"/>
      <c r="AU179" s="13"/>
    </row>
    <row r="180" spans="2:65" s="11" customFormat="1" ht="26.15" customHeight="1" x14ac:dyDescent="0.35">
      <c r="B180" s="110"/>
      <c r="D180" s="111" t="s">
        <v>62</v>
      </c>
      <c r="E180" s="112" t="s">
        <v>108</v>
      </c>
      <c r="F180" s="112" t="s">
        <v>121</v>
      </c>
      <c r="J180" s="113">
        <f>J181</f>
        <v>0</v>
      </c>
      <c r="L180" s="110"/>
      <c r="M180" s="114"/>
      <c r="P180" s="115">
        <f>SUM(P181:P182)</f>
        <v>6.6000000000000003E-2</v>
      </c>
      <c r="R180" s="115">
        <f>SUM(R181:R182)</f>
        <v>0</v>
      </c>
      <c r="T180" s="116">
        <f>SUM(T181:T182)</f>
        <v>0</v>
      </c>
      <c r="AR180" s="111" t="s">
        <v>68</v>
      </c>
      <c r="AT180" s="117" t="s">
        <v>62</v>
      </c>
      <c r="AU180" s="117" t="s">
        <v>63</v>
      </c>
      <c r="AY180" s="111" t="s">
        <v>95</v>
      </c>
      <c r="BK180" s="118">
        <f>SUM(BK181:BK182)</f>
        <v>0</v>
      </c>
    </row>
    <row r="181" spans="2:65" s="1" customFormat="1" ht="14.5" customHeight="1" x14ac:dyDescent="0.2">
      <c r="B181" s="121"/>
      <c r="C181" s="122">
        <v>38</v>
      </c>
      <c r="D181" s="122" t="s">
        <v>96</v>
      </c>
      <c r="E181" s="123" t="s">
        <v>109</v>
      </c>
      <c r="F181" s="124" t="s">
        <v>119</v>
      </c>
      <c r="G181" s="125" t="s">
        <v>105</v>
      </c>
      <c r="H181" s="126">
        <v>1</v>
      </c>
      <c r="I181" s="127">
        <v>0</v>
      </c>
      <c r="J181" s="127">
        <f>I181</f>
        <v>0</v>
      </c>
      <c r="K181" s="128"/>
      <c r="L181" s="26"/>
      <c r="M181" s="129" t="s">
        <v>1</v>
      </c>
      <c r="N181" s="130" t="s">
        <v>33</v>
      </c>
      <c r="O181" s="131">
        <v>6.6000000000000003E-2</v>
      </c>
      <c r="P181" s="131">
        <f>O181*H181</f>
        <v>6.6000000000000003E-2</v>
      </c>
      <c r="Q181" s="131">
        <v>0</v>
      </c>
      <c r="R181" s="131">
        <f>Q181*H181</f>
        <v>0</v>
      </c>
      <c r="S181" s="131">
        <v>0</v>
      </c>
      <c r="T181" s="132">
        <f>S181*H181</f>
        <v>0</v>
      </c>
      <c r="AR181" s="133" t="s">
        <v>98</v>
      </c>
      <c r="AT181" s="133" t="s">
        <v>96</v>
      </c>
      <c r="AU181" s="133" t="s">
        <v>68</v>
      </c>
      <c r="AY181" s="13" t="s">
        <v>95</v>
      </c>
      <c r="BE181" s="134">
        <f>IF(N181="základní",J181,0)</f>
        <v>0</v>
      </c>
      <c r="BF181" s="134">
        <f>IF(N181="snížená",J181,0)</f>
        <v>0</v>
      </c>
      <c r="BG181" s="134">
        <f>IF(N181="zákl. přenesená",J181,0)</f>
        <v>0</v>
      </c>
      <c r="BH181" s="134">
        <f>IF(N181="sníž. přenesená",J181,0)</f>
        <v>0</v>
      </c>
      <c r="BI181" s="134">
        <f>IF(N181="nulová",J181,0)</f>
        <v>0</v>
      </c>
      <c r="BJ181" s="13" t="s">
        <v>68</v>
      </c>
      <c r="BK181" s="134">
        <f>ROUND(I181*H181,2)</f>
        <v>0</v>
      </c>
      <c r="BL181" s="13" t="s">
        <v>98</v>
      </c>
      <c r="BM181" s="133" t="s">
        <v>110</v>
      </c>
    </row>
    <row r="182" spans="2:65" s="1" customFormat="1" x14ac:dyDescent="0.2">
      <c r="B182" s="26"/>
      <c r="D182" s="135" t="s">
        <v>99</v>
      </c>
      <c r="F182" s="136" t="s">
        <v>120</v>
      </c>
      <c r="L182" s="26"/>
      <c r="M182" s="138"/>
      <c r="N182" s="139"/>
      <c r="O182" s="139"/>
      <c r="P182" s="139"/>
      <c r="Q182" s="139"/>
      <c r="R182" s="139"/>
      <c r="S182" s="139"/>
      <c r="T182" s="140"/>
      <c r="AT182" s="13" t="s">
        <v>99</v>
      </c>
      <c r="AU182" s="13" t="s">
        <v>68</v>
      </c>
    </row>
    <row r="183" spans="2:65" s="1" customFormat="1" ht="7" customHeight="1" x14ac:dyDescent="0.2">
      <c r="B183" s="38"/>
      <c r="C183" s="39"/>
      <c r="D183" s="39"/>
      <c r="E183" s="39"/>
      <c r="F183" s="39"/>
      <c r="G183" s="39"/>
      <c r="H183" s="39"/>
      <c r="I183" s="39"/>
      <c r="J183" s="39"/>
      <c r="K183" s="39"/>
      <c r="L183" s="26"/>
    </row>
  </sheetData>
  <autoFilter ref="C100:K182"/>
  <mergeCells count="6">
    <mergeCell ref="E93:H93"/>
    <mergeCell ref="L2:V2"/>
    <mergeCell ref="E7:H7"/>
    <mergeCell ref="E16:H16"/>
    <mergeCell ref="E23:H23"/>
    <mergeCell ref="E69:H69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50" zoomScaleSheetLayoutView="100" workbookViewId="0"/>
  </sheetViews>
  <sheetFormatPr defaultRowHeight="10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vv</vt:lpstr>
      <vt:lpstr>List1</vt:lpstr>
      <vt:lpstr>'Rekapitulace stavby'!Názvy_tisku</vt:lpstr>
      <vt:lpstr>vv!Názvy_tisku</vt:lpstr>
      <vt:lpstr>'Rekapitulace stavby'!Oblast_tisku</vt:lpstr>
      <vt:lpstr>vv!Oblast_tisku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Hyben</dc:creator>
  <cp:lastModifiedBy>Jakub Stasek</cp:lastModifiedBy>
  <cp:lastPrinted>2021-03-22T16:45:04Z</cp:lastPrinted>
  <dcterms:created xsi:type="dcterms:W3CDTF">2020-11-04T11:54:58Z</dcterms:created>
  <dcterms:modified xsi:type="dcterms:W3CDTF">2023-02-16T15:45:43Z</dcterms:modified>
</cp:coreProperties>
</file>