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S:\Výkresy\Zakázky 2020 - rozpracované\01-H-2020 - Oprava střechy SC Rychnov nad Kněžnou\Excel\ROZDĚLENÝ A a B - 22.11.2022\"/>
    </mc:Choice>
  </mc:AlternateContent>
  <xr:revisionPtr revIDLastSave="0" documentId="13_ncr:1_{652E8481-1E4A-4D31-87EA-A646B31640F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SPOLCENTRUMB - OBJEKT B O..." sheetId="2" r:id="rId2"/>
  </sheets>
  <definedNames>
    <definedName name="_xlnm._FilterDatabase" localSheetId="1" hidden="1">'SPOLCENTRUMB - OBJEKT B O...'!$C$127:$K$321</definedName>
    <definedName name="_xlnm.Print_Titles" localSheetId="0">'Rekapitulace stavby'!$92:$92</definedName>
    <definedName name="_xlnm.Print_Titles" localSheetId="1">'SPOLCENTRUMB - OBJEKT B O...'!$127:$127</definedName>
    <definedName name="_xlnm.Print_Area" localSheetId="0">'Rekapitulace stavby'!$D$4:$AO$76,'Rekapitulace stavby'!$C$82:$AQ$96</definedName>
    <definedName name="_xlnm.Print_Area" localSheetId="1">'SPOLCENTRUMB - OBJEKT B O...'!$C$4:$J$76,'SPOLCENTRUMB - OBJEKT B O...'!$C$82:$J$111,'SPOLCENTRUMB - OBJEKT B O...'!$C$117:$J$321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320" i="2"/>
  <c r="BH320" i="2"/>
  <c r="BG320" i="2"/>
  <c r="BF320" i="2"/>
  <c r="T320" i="2"/>
  <c r="T319" i="2"/>
  <c r="R320" i="2"/>
  <c r="R319" i="2"/>
  <c r="P320" i="2"/>
  <c r="P319" i="2"/>
  <c r="P316" i="2" s="1"/>
  <c r="BI318" i="2"/>
  <c r="BH318" i="2"/>
  <c r="BG318" i="2"/>
  <c r="BF318" i="2"/>
  <c r="T318" i="2"/>
  <c r="T317" i="2" s="1"/>
  <c r="T316" i="2" s="1"/>
  <c r="R318" i="2"/>
  <c r="R317" i="2" s="1"/>
  <c r="R316" i="2" s="1"/>
  <c r="P318" i="2"/>
  <c r="P317" i="2"/>
  <c r="BI312" i="2"/>
  <c r="BH312" i="2"/>
  <c r="BG312" i="2"/>
  <c r="BF312" i="2"/>
  <c r="T312" i="2"/>
  <c r="T311" i="2"/>
  <c r="R312" i="2"/>
  <c r="R311" i="2" s="1"/>
  <c r="P312" i="2"/>
  <c r="P311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T272" i="2" s="1"/>
  <c r="R273" i="2"/>
  <c r="R272" i="2" s="1"/>
  <c r="P273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T205" i="2"/>
  <c r="R206" i="2"/>
  <c r="R205" i="2"/>
  <c r="P206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J125" i="2"/>
  <c r="J124" i="2"/>
  <c r="F122" i="2"/>
  <c r="E120" i="2"/>
  <c r="J90" i="2"/>
  <c r="J89" i="2"/>
  <c r="F87" i="2"/>
  <c r="E85" i="2"/>
  <c r="J16" i="2"/>
  <c r="E16" i="2"/>
  <c r="F125" i="2" s="1"/>
  <c r="J15" i="2"/>
  <c r="J13" i="2"/>
  <c r="E13" i="2"/>
  <c r="F124" i="2" s="1"/>
  <c r="J12" i="2"/>
  <c r="J10" i="2"/>
  <c r="J122" i="2" s="1"/>
  <c r="L90" i="1"/>
  <c r="AM90" i="1"/>
  <c r="AM89" i="1"/>
  <c r="L89" i="1"/>
  <c r="AM87" i="1"/>
  <c r="L87" i="1"/>
  <c r="L85" i="1"/>
  <c r="L84" i="1"/>
  <c r="BK320" i="2"/>
  <c r="J318" i="2"/>
  <c r="BK312" i="2"/>
  <c r="J304" i="2"/>
  <c r="BK301" i="2"/>
  <c r="BK293" i="2"/>
  <c r="BK286" i="2"/>
  <c r="BK281" i="2"/>
  <c r="BK276" i="2"/>
  <c r="J269" i="2"/>
  <c r="J255" i="2"/>
  <c r="BK251" i="2"/>
  <c r="J235" i="2"/>
  <c r="J229" i="2"/>
  <c r="J222" i="2"/>
  <c r="BK209" i="2"/>
  <c r="BK206" i="2"/>
  <c r="J199" i="2"/>
  <c r="BK197" i="2"/>
  <c r="J189" i="2"/>
  <c r="BK185" i="2"/>
  <c r="J171" i="2"/>
  <c r="BK168" i="2"/>
  <c r="BK159" i="2"/>
  <c r="J156" i="2"/>
  <c r="J147" i="2"/>
  <c r="BK143" i="2"/>
  <c r="J136" i="2"/>
  <c r="J131" i="2"/>
  <c r="J312" i="2"/>
  <c r="BK304" i="2"/>
  <c r="J301" i="2"/>
  <c r="J293" i="2"/>
  <c r="J290" i="2"/>
  <c r="J281" i="2"/>
  <c r="J276" i="2"/>
  <c r="BK269" i="2"/>
  <c r="BK266" i="2"/>
  <c r="J251" i="2"/>
  <c r="J240" i="2"/>
  <c r="BK231" i="2"/>
  <c r="BK222" i="2"/>
  <c r="J215" i="2"/>
  <c r="J209" i="2"/>
  <c r="J203" i="2"/>
  <c r="J197" i="2"/>
  <c r="BK195" i="2"/>
  <c r="BK189" i="2"/>
  <c r="BK182" i="2"/>
  <c r="BK171" i="2"/>
  <c r="BK165" i="2"/>
  <c r="J159" i="2"/>
  <c r="BK152" i="2"/>
  <c r="BK147" i="2"/>
  <c r="J139" i="2"/>
  <c r="J134" i="2"/>
  <c r="BK318" i="2"/>
  <c r="BK310" i="2"/>
  <c r="J298" i="2"/>
  <c r="BK290" i="2"/>
  <c r="BK273" i="2"/>
  <c r="J266" i="2"/>
  <c r="J245" i="2"/>
  <c r="J231" i="2"/>
  <c r="BK215" i="2"/>
  <c r="BK203" i="2"/>
  <c r="J195" i="2"/>
  <c r="J177" i="2"/>
  <c r="J165" i="2"/>
  <c r="J149" i="2"/>
  <c r="BK139" i="2"/>
  <c r="J310" i="2"/>
  <c r="BK295" i="2"/>
  <c r="BK283" i="2"/>
  <c r="BK271" i="2"/>
  <c r="J262" i="2"/>
  <c r="BK245" i="2"/>
  <c r="BK229" i="2"/>
  <c r="J206" i="2"/>
  <c r="BK199" i="2"/>
  <c r="BK193" i="2"/>
  <c r="BK177" i="2"/>
  <c r="J162" i="2"/>
  <c r="BK149" i="2"/>
  <c r="BK131" i="2"/>
  <c r="J320" i="2"/>
  <c r="J307" i="2"/>
  <c r="J295" i="2"/>
  <c r="J283" i="2"/>
  <c r="J271" i="2"/>
  <c r="BK262" i="2"/>
  <c r="BK240" i="2"/>
  <c r="J226" i="2"/>
  <c r="BK212" i="2"/>
  <c r="J201" i="2"/>
  <c r="J193" i="2"/>
  <c r="J182" i="2"/>
  <c r="BK162" i="2"/>
  <c r="J152" i="2"/>
  <c r="BK134" i="2"/>
  <c r="AS94" i="1"/>
  <c r="BK307" i="2"/>
  <c r="BK298" i="2"/>
  <c r="J286" i="2"/>
  <c r="J273" i="2"/>
  <c r="BK255" i="2"/>
  <c r="BK235" i="2"/>
  <c r="BK226" i="2"/>
  <c r="J212" i="2"/>
  <c r="BK201" i="2"/>
  <c r="J185" i="2"/>
  <c r="J168" i="2"/>
  <c r="BK156" i="2"/>
  <c r="J143" i="2"/>
  <c r="BK136" i="2"/>
  <c r="BK135" i="2" l="1"/>
  <c r="J135" i="2"/>
  <c r="J97" i="2" s="1"/>
  <c r="T135" i="2"/>
  <c r="T155" i="2"/>
  <c r="R192" i="2"/>
  <c r="BK130" i="2"/>
  <c r="J130" i="2"/>
  <c r="J96" i="2"/>
  <c r="R130" i="2"/>
  <c r="R135" i="2"/>
  <c r="R155" i="2"/>
  <c r="P192" i="2"/>
  <c r="T208" i="2"/>
  <c r="T230" i="2"/>
  <c r="P275" i="2"/>
  <c r="T275" i="2"/>
  <c r="R282" i="2"/>
  <c r="P130" i="2"/>
  <c r="T130" i="2"/>
  <c r="P135" i="2"/>
  <c r="BK155" i="2"/>
  <c r="J155" i="2"/>
  <c r="J98" i="2"/>
  <c r="P155" i="2"/>
  <c r="BK192" i="2"/>
  <c r="J192" i="2"/>
  <c r="J99" i="2"/>
  <c r="T192" i="2"/>
  <c r="BK208" i="2"/>
  <c r="J208" i="2"/>
  <c r="J102" i="2"/>
  <c r="P208" i="2"/>
  <c r="R208" i="2"/>
  <c r="BK230" i="2"/>
  <c r="J230" i="2"/>
  <c r="J103" i="2"/>
  <c r="P230" i="2"/>
  <c r="R230" i="2"/>
  <c r="BK275" i="2"/>
  <c r="J275" i="2"/>
  <c r="J105" i="2"/>
  <c r="R275" i="2"/>
  <c r="BK282" i="2"/>
  <c r="J282" i="2"/>
  <c r="J106" i="2"/>
  <c r="P282" i="2"/>
  <c r="T282" i="2"/>
  <c r="BK311" i="2"/>
  <c r="J311" i="2"/>
  <c r="J107" i="2" s="1"/>
  <c r="BK319" i="2"/>
  <c r="J319" i="2"/>
  <c r="J110" i="2" s="1"/>
  <c r="BK205" i="2"/>
  <c r="J205" i="2"/>
  <c r="J100" i="2"/>
  <c r="BK272" i="2"/>
  <c r="J272" i="2"/>
  <c r="J104" i="2"/>
  <c r="BK317" i="2"/>
  <c r="J317" i="2"/>
  <c r="J109" i="2"/>
  <c r="J87" i="2"/>
  <c r="F90" i="2"/>
  <c r="BE131" i="2"/>
  <c r="BE139" i="2"/>
  <c r="BE147" i="2"/>
  <c r="BE149" i="2"/>
  <c r="BE152" i="2"/>
  <c r="BE165" i="2"/>
  <c r="BE168" i="2"/>
  <c r="BE177" i="2"/>
  <c r="BE182" i="2"/>
  <c r="BE189" i="2"/>
  <c r="BE193" i="2"/>
  <c r="BE197" i="2"/>
  <c r="BE201" i="2"/>
  <c r="BE212" i="2"/>
  <c r="BE215" i="2"/>
  <c r="BE222" i="2"/>
  <c r="BE226" i="2"/>
  <c r="BE229" i="2"/>
  <c r="BE231" i="2"/>
  <c r="BE240" i="2"/>
  <c r="BE251" i="2"/>
  <c r="BE262" i="2"/>
  <c r="BE269" i="2"/>
  <c r="BE271" i="2"/>
  <c r="BE273" i="2"/>
  <c r="BE286" i="2"/>
  <c r="BE293" i="2"/>
  <c r="BE295" i="2"/>
  <c r="BE298" i="2"/>
  <c r="BE301" i="2"/>
  <c r="BE312" i="2"/>
  <c r="F89" i="2"/>
  <c r="BE134" i="2"/>
  <c r="BE136" i="2"/>
  <c r="BE143" i="2"/>
  <c r="BE156" i="2"/>
  <c r="BE159" i="2"/>
  <c r="BE162" i="2"/>
  <c r="BE171" i="2"/>
  <c r="BE185" i="2"/>
  <c r="BE195" i="2"/>
  <c r="BE199" i="2"/>
  <c r="BE203" i="2"/>
  <c r="BE206" i="2"/>
  <c r="BE209" i="2"/>
  <c r="BE235" i="2"/>
  <c r="BE245" i="2"/>
  <c r="BE255" i="2"/>
  <c r="BE266" i="2"/>
  <c r="BE276" i="2"/>
  <c r="BE281" i="2"/>
  <c r="BE283" i="2"/>
  <c r="BE290" i="2"/>
  <c r="BE304" i="2"/>
  <c r="BE307" i="2"/>
  <c r="BE310" i="2"/>
  <c r="BE318" i="2"/>
  <c r="BE320" i="2"/>
  <c r="F34" i="2"/>
  <c r="BC95" i="1" s="1"/>
  <c r="BC94" i="1" s="1"/>
  <c r="W32" i="1" s="1"/>
  <c r="F32" i="2"/>
  <c r="BA95" i="1" s="1"/>
  <c r="BA94" i="1" s="1"/>
  <c r="AW94" i="1" s="1"/>
  <c r="AK30" i="1" s="1"/>
  <c r="F33" i="2"/>
  <c r="BB95" i="1" s="1"/>
  <c r="BB94" i="1" s="1"/>
  <c r="W31" i="1" s="1"/>
  <c r="J32" i="2"/>
  <c r="AW95" i="1" s="1"/>
  <c r="F35" i="2"/>
  <c r="BD95" i="1" s="1"/>
  <c r="BD94" i="1" s="1"/>
  <c r="W33" i="1" s="1"/>
  <c r="R207" i="2" l="1"/>
  <c r="P207" i="2"/>
  <c r="T129" i="2"/>
  <c r="T207" i="2"/>
  <c r="R129" i="2"/>
  <c r="R128" i="2"/>
  <c r="P129" i="2"/>
  <c r="P128" i="2" s="1"/>
  <c r="AU95" i="1" s="1"/>
  <c r="AU94" i="1" s="1"/>
  <c r="BK207" i="2"/>
  <c r="J207" i="2"/>
  <c r="J101" i="2"/>
  <c r="BK129" i="2"/>
  <c r="BK316" i="2"/>
  <c r="J316" i="2"/>
  <c r="J108" i="2"/>
  <c r="W30" i="1"/>
  <c r="AY94" i="1"/>
  <c r="F31" i="2"/>
  <c r="AZ95" i="1" s="1"/>
  <c r="AZ94" i="1" s="1"/>
  <c r="W29" i="1" s="1"/>
  <c r="AX94" i="1"/>
  <c r="J31" i="2"/>
  <c r="AV95" i="1" s="1"/>
  <c r="AT95" i="1" s="1"/>
  <c r="BK128" i="2" l="1"/>
  <c r="J128" i="2" s="1"/>
  <c r="J28" i="2" s="1"/>
  <c r="AG95" i="1" s="1"/>
  <c r="AG94" i="1" s="1"/>
  <c r="AK26" i="1" s="1"/>
  <c r="AK35" i="1" s="1"/>
  <c r="T128" i="2"/>
  <c r="J129" i="2"/>
  <c r="J95" i="2"/>
  <c r="AV94" i="1"/>
  <c r="AK29" i="1" s="1"/>
  <c r="J37" i="2" l="1"/>
  <c r="J94" i="2"/>
  <c r="AN95" i="1"/>
  <c r="AT94" i="1"/>
  <c r="AN94" i="1"/>
</calcChain>
</file>

<file path=xl/sharedStrings.xml><?xml version="1.0" encoding="utf-8"?>
<sst xmlns="http://schemas.openxmlformats.org/spreadsheetml/2006/main" count="2255" uniqueCount="441">
  <si>
    <t>Export Komplet</t>
  </si>
  <si>
    <t/>
  </si>
  <si>
    <t>2.0</t>
  </si>
  <si>
    <t>False</t>
  </si>
  <si>
    <t>{e1e1401b-4fbe-4d29-9b54-09b383d3062c}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</si>
  <si>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</si>
  <si>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</si>
  <si>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</si>
  <si>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</si>
  <si>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</si>
  <si>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</si>
  <si>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</si>
  <si>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</si>
  <si>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SPOLCENTRUMB</t>
  </si>
  <si>
    <t>Stavba:</t>
  </si>
  <si>
    <t>OBJEKT B OPRAVA STŘEŠ. PLÁŠTĚ</t>
  </si>
  <si>
    <t>KSO:</t>
  </si>
  <si>
    <t>CC-CZ:</t>
  </si>
  <si>
    <t>Místo:</t>
  </si>
  <si>
    <t>RYCHNOV nad KNĚŽNOU</t>
  </si>
  <si>
    <t>Datum:</t>
  </si>
  <si>
    <t>21. 11. 2022</t>
  </si>
  <si>
    <t>Zadavatel:</t>
  </si>
  <si>
    <t>IČ:</t>
  </si>
  <si>
    <t xml:space="preserve"> </t>
  </si>
  <si>
    <t>DIČ:</t>
  </si>
  <si>
    <t>Zhotovitel:</t>
  </si>
  <si>
    <t>Projektant:</t>
  </si>
  <si>
    <t>ATELIER H1§ATELIER HÁJEK</t>
  </si>
  <si>
    <t>True</t>
  </si>
  <si>
    <t>Zpracovatel:</t>
  </si>
  <si>
    <t>ERŠILOVÁ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</si>
  <si>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</si>
  <si>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</si>
  <si>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</si>
  <si>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</si>
  <si>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</si>
  <si>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</si>
  <si>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</si>
  <si>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</si>
  <si>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</si>
  <si>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</si>
  <si>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</si>
  <si>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</si>
  <si>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</si>
  <si>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</si>
  <si>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</si>
  <si>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</si>
  <si>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</si>
  <si>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</si>
  <si>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</si>
  <si>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</si>
  <si>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</si>
  <si>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</si>
  <si>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</si>
  <si>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</si>
  <si>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</si>
  <si>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</si>
  <si>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</si>
  <si>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</si>
  <si>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</si>
  <si>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</si>
  <si>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</si>
  <si>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</si>
  <si>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</si>
  <si>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</si>
  <si>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</si>
  <si>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</si>
  <si>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</si>
  <si>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</si>
  <si>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</si>
  <si>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</si>
  <si>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</si>
  <si>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</si>
  <si>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</si>
  <si>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</si>
  <si>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</si>
  <si>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</si>
  <si>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</si>
  <si>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</si>
  <si>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</si>
  <si>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</si>
  <si>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</si>
  <si>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</si>
  <si>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</si>
  <si>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</si>
  <si>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</si>
  <si>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</si>
  <si>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</si>
  <si>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</si>
  <si>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</si>
  <si>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</si>
  <si>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</si>
  <si>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</si>
  <si>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</si>
  <si>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</si>
  <si>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</si>
  <si>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</si>
  <si>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</si>
  <si>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</si>
  <si>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</si>
  <si>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</si>
  <si>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</si>
  <si>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</si>
  <si>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</si>
  <si>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</si>
  <si>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</si>
  <si>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</si>
  <si>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</si>
  <si>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</si>
  <si>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</si>
  <si>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</si>
  <si>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</si>
  <si>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</si>
  <si>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</si>
  <si>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</si>
  <si>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</si>
  <si>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</si>
  <si>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</si>
  <si>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</si>
  <si>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</si>
  <si>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</si>
  <si>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311272125.XLA</t>
  </si>
  <si>
    <t>Zdivo z tvárnic na pero a drážku Ytong  250 tl zdiva 250 mm dozdění  základů- střecha</t>
  </si>
  <si>
    <t>m2</t>
  </si>
  <si>
    <t>4</t>
  </si>
  <si>
    <t>537356356</t>
  </si>
  <si>
    <t>VV</t>
  </si>
  <si>
    <t>"B"   0,5*0,4*2</t>
  </si>
  <si>
    <t>Součet</t>
  </si>
  <si>
    <t>342272245.XLA</t>
  </si>
  <si>
    <t>Příčka z tvárnic porobeton 150 na tenkovrstvou maltu tl 150 mm - podezdívky</t>
  </si>
  <si>
    <t>1080899504</t>
  </si>
  <si>
    <t>Vodorovné konstrukce</t>
  </si>
  <si>
    <t>4111211211</t>
  </si>
  <si>
    <t xml:space="preserve">Zpětná montáž trapézových panelů- </t>
  </si>
  <si>
    <t>kus</t>
  </si>
  <si>
    <t>-1656920538</t>
  </si>
  <si>
    <t>"B  -13 kusů, zbytek budou nové stropy"     13</t>
  </si>
  <si>
    <t>411322525</t>
  </si>
  <si>
    <t>Stropy trámové nebo kazetové ze ŽB tř. C 20/25</t>
  </si>
  <si>
    <t>m3</t>
  </si>
  <si>
    <t>633938137</t>
  </si>
  <si>
    <t>"B"</t>
  </si>
  <si>
    <t>(0,8*0,6+2,4*0,6+1,5*0,6+2,1*0,6+2,5*0,6+2,9*0,6+2,3*0,35+0,75*0,6*3)*0,1</t>
  </si>
  <si>
    <t>5</t>
  </si>
  <si>
    <t>411354223</t>
  </si>
  <si>
    <t>Bednění stropů ztracené z hraněných trapézových vln v 80 mm plech lesklý tl 0,75 mm- nové stropy</t>
  </si>
  <si>
    <t>-1880120181</t>
  </si>
  <si>
    <t>(0,8*0,6+2,4*0,6+1,5*0,6+2,1*0,6+2,5*0,6+2,9*0,6+2,3*0,35+0,75*0,6*3)</t>
  </si>
  <si>
    <t>6</t>
  </si>
  <si>
    <t>411361821</t>
  </si>
  <si>
    <t>Výztuž stropů betonářskou ocelí 10 505</t>
  </si>
  <si>
    <t>t</t>
  </si>
  <si>
    <t>-812981024</t>
  </si>
  <si>
    <t>0,09</t>
  </si>
  <si>
    <t>7</t>
  </si>
  <si>
    <t>4113618210</t>
  </si>
  <si>
    <t>Zakrytí montážních otvorů plechem tl 5mm</t>
  </si>
  <si>
    <t>322359190</t>
  </si>
  <si>
    <t>"B"   7</t>
  </si>
  <si>
    <t>8</t>
  </si>
  <si>
    <t>4113618211</t>
  </si>
  <si>
    <t>Montážní oka pro manipulaci s trapézovým panelem (vyvrtání, osazení, uříznutí oka)</t>
  </si>
  <si>
    <t>1221523174</t>
  </si>
  <si>
    <t>"B"   38</t>
  </si>
  <si>
    <t>9</t>
  </si>
  <si>
    <t>Ostatní konstrukce a práce, bourání</t>
  </si>
  <si>
    <t>945421110</t>
  </si>
  <si>
    <t>Hydraulická zvedací plošina na automobilovém podvozku výška zdvihu do 18 m včetně obsluhy</t>
  </si>
  <si>
    <t>hod</t>
  </si>
  <si>
    <t>1097135033</t>
  </si>
  <si>
    <t>"B"  30</t>
  </si>
  <si>
    <t>10</t>
  </si>
  <si>
    <t>952902501</t>
  </si>
  <si>
    <t>Čištění střešních nebo nadstřešních konstrukcí plochých střech budov</t>
  </si>
  <si>
    <t>957231923</t>
  </si>
  <si>
    <t>"B" 9,4*13,2/2+40,4*13,2+2,5*8,8+2,7*0,9+5,7*2,8+2,1*2,5+(1,55+2,5)/2*1,0</t>
  </si>
  <si>
    <t>11</t>
  </si>
  <si>
    <t>9539211150</t>
  </si>
  <si>
    <t>Dlaždice betonové  kladené na sucho na ploché střechy- montáž+ demontáž</t>
  </si>
  <si>
    <t>-1762354294</t>
  </si>
  <si>
    <t>"B"   3+3</t>
  </si>
  <si>
    <t>12</t>
  </si>
  <si>
    <t>95392111500</t>
  </si>
  <si>
    <t>Demontáž + zpětná montáž stožáru STL</t>
  </si>
  <si>
    <t>-1529749726</t>
  </si>
  <si>
    <t>"B"   2</t>
  </si>
  <si>
    <t>13</t>
  </si>
  <si>
    <t>961031411</t>
  </si>
  <si>
    <t>Bourání základů cihelných - montážní otvory - podezdívka</t>
  </si>
  <si>
    <t>2091978092</t>
  </si>
  <si>
    <t>"B"   0,25*0,5*0,4*8</t>
  </si>
  <si>
    <t>14</t>
  </si>
  <si>
    <t>9630513130</t>
  </si>
  <si>
    <t>Demontáž  ŽB stropů žebrových do trapézových plechů</t>
  </si>
  <si>
    <t>-1211356166</t>
  </si>
  <si>
    <t>3,6*0,55*11+0,8*0,6+2,4*0,6+1,5*0,6+3,5*0,6+2,1*0,6+3,0*0,48+2,5*0,9</t>
  </si>
  <si>
    <t>3,0*0,6+2,5*0,35+0,8*0,6*3</t>
  </si>
  <si>
    <t>Mezisoučet</t>
  </si>
  <si>
    <t>35,765*0,14</t>
  </si>
  <si>
    <t>965045113</t>
  </si>
  <si>
    <t>Bourání potěrů cementových nebo pískocementových tl do 50 mm pl přes 4 m2  atika</t>
  </si>
  <si>
    <t>-336340781</t>
  </si>
  <si>
    <t>(50,85+16,8+40,8+1,2+5,0+1.75+1,5+2,8+1,45+5,7+1,45*2+1,55+1,2+0,3+1,3)*0,35</t>
  </si>
  <si>
    <t>0,3*0,3+1,2*0,4</t>
  </si>
  <si>
    <t>16</t>
  </si>
  <si>
    <t>9760722210</t>
  </si>
  <si>
    <t>Vybourání větracích mřížek  pl do 0,3 m2 ze zdiva cihelného+ zaslepení</t>
  </si>
  <si>
    <t>355136653</t>
  </si>
  <si>
    <t>"B"   62</t>
  </si>
  <si>
    <t>17</t>
  </si>
  <si>
    <t>977211122</t>
  </si>
  <si>
    <t>Řezání stěnovou pilou kcí z cihel nebo tvárnic hl do 350 mm</t>
  </si>
  <si>
    <t>m</t>
  </si>
  <si>
    <t>-828249114</t>
  </si>
  <si>
    <t xml:space="preserve">"mont otvory 500/500/250 "   </t>
  </si>
  <si>
    <t>"B"  0,5*4*7</t>
  </si>
  <si>
    <t>18</t>
  </si>
  <si>
    <t>977212113</t>
  </si>
  <si>
    <t>Řezání diamantovým lanem ŽB kcí s ocelovými profily</t>
  </si>
  <si>
    <t>-1239163213</t>
  </si>
  <si>
    <t>"B" ((0,8+0,6)*2*3)*0,14</t>
  </si>
  <si>
    <t>997</t>
  </si>
  <si>
    <t>Přesun sutě</t>
  </si>
  <si>
    <t>19</t>
  </si>
  <si>
    <t>997013113</t>
  </si>
  <si>
    <t>Vnitrostaveništní doprava suti a vybouraných hmot pro budovy v do 12 m s použitím mechanizace</t>
  </si>
  <si>
    <t>1365329046</t>
  </si>
  <si>
    <t>27,152</t>
  </si>
  <si>
    <t>20</t>
  </si>
  <si>
    <t>997013509</t>
  </si>
  <si>
    <t>Příplatek k odvozu suti a vybouraných hmot na skládku ZKD 1 km přes 1 km</t>
  </si>
  <si>
    <t>989412139</t>
  </si>
  <si>
    <t>27,152*9</t>
  </si>
  <si>
    <t>997013511</t>
  </si>
  <si>
    <t>Odvoz suti a vybouraných hmot z meziskládky na skládku do 1 km s naložením a se složením</t>
  </si>
  <si>
    <t>-1545142008</t>
  </si>
  <si>
    <t>22</t>
  </si>
  <si>
    <t>997013602</t>
  </si>
  <si>
    <t>Poplatek za uložení na skládce (skládkovné) stavebního odpadu železobetonového kód odpadu 17 01 01</t>
  </si>
  <si>
    <t>-123436826</t>
  </si>
  <si>
    <t>12,017</t>
  </si>
  <si>
    <t>23</t>
  </si>
  <si>
    <t>997013631</t>
  </si>
  <si>
    <t>Poplatek za uložení na skládce (skládkovné) stavebního odpadu směsného kód odpadu 17 09 04</t>
  </si>
  <si>
    <t>1499435980</t>
  </si>
  <si>
    <t>27,152-9,002-12,017</t>
  </si>
  <si>
    <t>24</t>
  </si>
  <si>
    <t>997013847</t>
  </si>
  <si>
    <t>Poplatek za uložení na skládce (skládkovné) odpadu asfaltového s dehtem kód odpadu 17 03 01</t>
  </si>
  <si>
    <t>-441947076</t>
  </si>
  <si>
    <t>9,002</t>
  </si>
  <si>
    <t>998</t>
  </si>
  <si>
    <t>Přesun hmot</t>
  </si>
  <si>
    <t>25</t>
  </si>
  <si>
    <t>998011002</t>
  </si>
  <si>
    <t>Přesun hmot pro budovy zděné v do 12 m</t>
  </si>
  <si>
    <t>-1699211375</t>
  </si>
  <si>
    <t>PSV</t>
  </si>
  <si>
    <t>Práce a dodávky PSV</t>
  </si>
  <si>
    <t>712</t>
  </si>
  <si>
    <t>Povlakové krytiny</t>
  </si>
  <si>
    <t>26</t>
  </si>
  <si>
    <t>712300833</t>
  </si>
  <si>
    <t>Odstranění povlakové krytiny střech do 10° třívrstvé</t>
  </si>
  <si>
    <t>796335569</t>
  </si>
  <si>
    <t>27</t>
  </si>
  <si>
    <t>7123008450</t>
  </si>
  <si>
    <t>Demontáž + zpětná montáž   ventilační hlavice na ploché střeše sklonu do 10°</t>
  </si>
  <si>
    <t>1522006441</t>
  </si>
  <si>
    <t>"B"  11</t>
  </si>
  <si>
    <t>28</t>
  </si>
  <si>
    <t>712361705</t>
  </si>
  <si>
    <t>Provedení povlakové krytiny střech do 10° fólií lepenou se svařovanými spoji</t>
  </si>
  <si>
    <t>58106559</t>
  </si>
  <si>
    <t>10,1*14,15/2+40,8*14,15+1,75*8,0+(1,55+3,8)/2*1,5+3,5*8,0</t>
  </si>
  <si>
    <t>"vytažení na atiku"</t>
  </si>
  <si>
    <t>(16,8+50,85-1,7+5,2+2,3+0,25+2,35+1,3+5,1+0,3+2,0+0,9*2+1,2+0,4+2,6+1,0+40,1)*0,55</t>
  </si>
  <si>
    <t>(0,3+2,3+1,2+5,1+0,3+2,0+0,9*2+1,2+0,4+0,5*2)*0,85</t>
  </si>
  <si>
    <t>29</t>
  </si>
  <si>
    <t>M</t>
  </si>
  <si>
    <t>FTR.31107690</t>
  </si>
  <si>
    <t>fólie hydroizolační střešní , vyztužená PES mřížkou,  tl. 1,8mm, šířka 2050mm, RAL 7040</t>
  </si>
  <si>
    <t>32</t>
  </si>
  <si>
    <t>-666746556</t>
  </si>
  <si>
    <t>"B"                      780,568</t>
  </si>
  <si>
    <t>780,568*1,02 'Přepočtené koeficientem množství</t>
  </si>
  <si>
    <t>30</t>
  </si>
  <si>
    <t>7129619010</t>
  </si>
  <si>
    <t>Provedení úpravy  průniků povlakové krytiny vpustí, ventilací nebo komínů fólií přilepenou zplna</t>
  </si>
  <si>
    <t>-256928087</t>
  </si>
  <si>
    <t>"B"  31+2+10</t>
  </si>
  <si>
    <t>31</t>
  </si>
  <si>
    <t>998712202</t>
  </si>
  <si>
    <t>Přesun hmot procentní pro krytiny povlakové v objektech v do 12 m</t>
  </si>
  <si>
    <t>%</t>
  </si>
  <si>
    <t>883259512</t>
  </si>
  <si>
    <t>713</t>
  </si>
  <si>
    <t>Izolace tepelné</t>
  </si>
  <si>
    <t>713114121</t>
  </si>
  <si>
    <t>Tepelná foukaná izolace minerální  vlákna vodorovná do dutiny tl do 60-150 mm</t>
  </si>
  <si>
    <t>-963827002</t>
  </si>
  <si>
    <t>642,985*(0,06+0,15*2)/3</t>
  </si>
  <si>
    <t>"B"  77,158</t>
  </si>
  <si>
    <t>33</t>
  </si>
  <si>
    <t>713131141</t>
  </si>
  <si>
    <t>Montáž izolace tepelné stěn a základů lepením celoplošně rohoží, pásů, dílců, desek atika-</t>
  </si>
  <si>
    <t>1575373684</t>
  </si>
  <si>
    <t>"obj B -bok atiky 2 * 50 mm"</t>
  </si>
  <si>
    <t>(16,8+50,85-1,7+5,2+2,3+0,25+2,35+1,3+5,1+0,3+2,0+0,9*2+1,2+0,4+2,6+1,0+40,1)*0,5*2</t>
  </si>
  <si>
    <t>(0,3+2,3+1,2+5,1+0,3+2,0+0,9*2+1,2+0,4+0,5*2)*0,85*2</t>
  </si>
  <si>
    <t>34</t>
  </si>
  <si>
    <t>713141135</t>
  </si>
  <si>
    <t>Montáž tepelné izolace střech plochých rohožemi, pásy, deskami, dílci, bloky (izolační materiál ve specifikaci) přilepenými za studena bodově, jednovrstvá</t>
  </si>
  <si>
    <t>-1492229754</t>
  </si>
  <si>
    <t>"vrch atiky  obj B 100 mm polyst"  1</t>
  </si>
  <si>
    <t>35</t>
  </si>
  <si>
    <t>28375938</t>
  </si>
  <si>
    <t>deska EPS 70 fasádní λ=0,039 tl 100mm ve spádu</t>
  </si>
  <si>
    <t>84425635</t>
  </si>
  <si>
    <t>"atika B"</t>
  </si>
  <si>
    <t>47,855*1,02 'Přepočtené koeficientem množství</t>
  </si>
  <si>
    <t>36</t>
  </si>
  <si>
    <t>28375933</t>
  </si>
  <si>
    <t>deska EPS 70 fasádní λ=0,039 tl 50mm</t>
  </si>
  <si>
    <t>1434898888</t>
  </si>
  <si>
    <t>"B"   158,37</t>
  </si>
  <si>
    <t>158,37*1,05 'Přepočtené koeficientem množství</t>
  </si>
  <si>
    <t>37</t>
  </si>
  <si>
    <t>713191132</t>
  </si>
  <si>
    <t>Montáž izolace tepelné podlah, stropů vrchem nebo střech překrytí separační fólií z PE</t>
  </si>
  <si>
    <t>1753049961</t>
  </si>
  <si>
    <t>38</t>
  </si>
  <si>
    <t>28343122</t>
  </si>
  <si>
    <t>rohož separační ze skelných vláken 120g/m2 pod hydroizolační fólie</t>
  </si>
  <si>
    <t>1193897195</t>
  </si>
  <si>
    <t>"B"     780,568</t>
  </si>
  <si>
    <t>780,568*1,1 'Přepočtené koeficientem množství</t>
  </si>
  <si>
    <t>39</t>
  </si>
  <si>
    <t>713191321</t>
  </si>
  <si>
    <t>06/k  Montáž izolace tepelné střech plochých osazení odvětrávacích komínků</t>
  </si>
  <si>
    <t>1265429003</t>
  </si>
  <si>
    <t>"B"  31</t>
  </si>
  <si>
    <t>40</t>
  </si>
  <si>
    <t>28342055</t>
  </si>
  <si>
    <t>06/k  komínek střešní odvětrávací s integrovanou manžetou z PVC DN 150</t>
  </si>
  <si>
    <t>-1742405020</t>
  </si>
  <si>
    <t>41</t>
  </si>
  <si>
    <t>998713202</t>
  </si>
  <si>
    <t>Přesun hmot procentní pro izolace tepelné v objektech v do 12 m</t>
  </si>
  <si>
    <t>-582619402</t>
  </si>
  <si>
    <t>741</t>
  </si>
  <si>
    <t>Elektroinstalace - silnoproud</t>
  </si>
  <si>
    <t>42</t>
  </si>
  <si>
    <t>7414200010</t>
  </si>
  <si>
    <t>Montáž + dod  hromosvodu</t>
  </si>
  <si>
    <t>kpl</t>
  </si>
  <si>
    <t>-1972843968</t>
  </si>
  <si>
    <t>762</t>
  </si>
  <si>
    <t>Konstrukce tesařské</t>
  </si>
  <si>
    <t>43</t>
  </si>
  <si>
    <t>762361312</t>
  </si>
  <si>
    <t>Konstrukční a vyrovnávací vrstva pod klempířské prvky (atiky) z desek dřevoštěpkových tl. 20 mm</t>
  </si>
  <si>
    <t>-1498954206</t>
  </si>
  <si>
    <t>44</t>
  </si>
  <si>
    <t>998762202</t>
  </si>
  <si>
    <t>Přesun hmot procentní pro kce tesařské v objektech v do 12 m</t>
  </si>
  <si>
    <t>-713750234</t>
  </si>
  <si>
    <t>764</t>
  </si>
  <si>
    <t>Konstrukce klempířské</t>
  </si>
  <si>
    <t>45</t>
  </si>
  <si>
    <t>721233114</t>
  </si>
  <si>
    <t>Střešní vtok polypropylen PP pro ploché střechy svislý odtok DN 150  s manžetou</t>
  </si>
  <si>
    <t>-728160377</t>
  </si>
  <si>
    <t>"B"  2</t>
  </si>
  <si>
    <t>46</t>
  </si>
  <si>
    <t>764002841</t>
  </si>
  <si>
    <t>Demontáž oplechování horních ploch zdí a nadezdívek do suti</t>
  </si>
  <si>
    <t>1908525207</t>
  </si>
  <si>
    <t>(50,85+16,8+40,8+1,2+5,0+1.75+1,5+2,8+1,45+5,7+1,45*2+1,55+1,2+0,3+1,3)</t>
  </si>
  <si>
    <t>47</t>
  </si>
  <si>
    <t>764002871</t>
  </si>
  <si>
    <t>Demontáž lemování zdí do suti</t>
  </si>
  <si>
    <t>953604691</t>
  </si>
  <si>
    <t>"B"  16,8+50,85-1,7+5,2+2,3+0,25+2,35+1,3+5,1+0,3+2,0+0,9*2+1,2+0,4+2,6+1,0+40,1</t>
  </si>
  <si>
    <t>48</t>
  </si>
  <si>
    <t>7640028710</t>
  </si>
  <si>
    <t xml:space="preserve">Demontáž oplechování   zdí </t>
  </si>
  <si>
    <t>-1607617166</t>
  </si>
  <si>
    <t>"A"  1,9*0,7</t>
  </si>
  <si>
    <t>49</t>
  </si>
  <si>
    <t>764003801</t>
  </si>
  <si>
    <t>Demontáž lemování trub, konzol, držáků, ventilačních nástavců a jiných kusových prvků do suti</t>
  </si>
  <si>
    <t>1472269289</t>
  </si>
  <si>
    <t>50</t>
  </si>
  <si>
    <t>764214603</t>
  </si>
  <si>
    <t>02/ k   Oplechování horních ploch a atik bez rohů z Pz s povrch úpravou mechanicky kotvené rš 250 mm</t>
  </si>
  <si>
    <t>-4651392</t>
  </si>
  <si>
    <t>"B"   76,5*1,05</t>
  </si>
  <si>
    <t>51</t>
  </si>
  <si>
    <t>764214604</t>
  </si>
  <si>
    <t>01/k  Oplechování horních ploch a atik bez rohů z Pz s povrch úpravou mechanicky kotvené rš 330 mm</t>
  </si>
  <si>
    <t>1288578903</t>
  </si>
  <si>
    <t>"B"   113,5*1,05</t>
  </si>
  <si>
    <t>52</t>
  </si>
  <si>
    <t>764214605</t>
  </si>
  <si>
    <t>03/k   Oplechování horních ploch a atik bez rohů z Pz s povrch úpravou mechanicky kotvené rš 350 mm</t>
  </si>
  <si>
    <t>-2049842612</t>
  </si>
  <si>
    <t>"B"  (6,0+6,1*6+3,1+6,1*5)*1,05</t>
  </si>
  <si>
    <t>53</t>
  </si>
  <si>
    <t>7642146110</t>
  </si>
  <si>
    <t>05   Oplechování   atik  z Pz s povrch úpravou mechanicky kotvené rš přes 800mm</t>
  </si>
  <si>
    <t>932737523</t>
  </si>
  <si>
    <t>"05b"  (0,65+0,19+0,45)*2*2*1,05</t>
  </si>
  <si>
    <t>54</t>
  </si>
  <si>
    <t>998764202</t>
  </si>
  <si>
    <t>Přesun hmot procentní pro konstrukce klempířské v objektech v do 12 m</t>
  </si>
  <si>
    <t>398031812</t>
  </si>
  <si>
    <t>783</t>
  </si>
  <si>
    <t>Dokončovací práce - nátěry</t>
  </si>
  <si>
    <t>55</t>
  </si>
  <si>
    <t>783417103</t>
  </si>
  <si>
    <t>Krycí jednonásobný syntetický nátěr klempířských konstrukcí RAL 7040</t>
  </si>
  <si>
    <t>864113771</t>
  </si>
  <si>
    <t>"b"</t>
  </si>
  <si>
    <t>3,14*0,3*0,8++3,14*0,125*0,6*15+3,14*0,28*1,0</t>
  </si>
  <si>
    <t>VRN</t>
  </si>
  <si>
    <t>Vedlejší rozpočtové náklady</t>
  </si>
  <si>
    <t>VRN3</t>
  </si>
  <si>
    <t>Zařízení staveniště</t>
  </si>
  <si>
    <t>56</t>
  </si>
  <si>
    <t>030001000</t>
  </si>
  <si>
    <t>1024</t>
  </si>
  <si>
    <t>1578133505</t>
  </si>
  <si>
    <t>VRN9</t>
  </si>
  <si>
    <t>Ostatní náklady</t>
  </si>
  <si>
    <t>57</t>
  </si>
  <si>
    <t>090001000</t>
  </si>
  <si>
    <t>Ostatní náklady -rezerva - nepředvídané práce</t>
  </si>
  <si>
    <t>2004694264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</si>
</sst>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235" workbookViewId="0">
      <selection activeCell="BE34" sqref="BE3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25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192" t="s">
        <v>13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194" t="s">
        <v>15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24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28</v>
      </c>
      <c r="AK17" s="27" t="s">
        <v>25</v>
      </c>
      <c r="AN17" s="25" t="s">
        <v>1</v>
      </c>
      <c r="AR17" s="21"/>
      <c r="BS17" s="18" t="s">
        <v>29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30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31</v>
      </c>
      <c r="AK20" s="27" t="s">
        <v>25</v>
      </c>
      <c r="AN20" s="25" t="s">
        <v>1</v>
      </c>
      <c r="AR20" s="21"/>
      <c r="BS20" s="18" t="s">
        <v>29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32</v>
      </c>
      <c r="AR22" s="21"/>
    </row>
    <row r="23" spans="1:71" s="1" customFormat="1" ht="16.5" customHeight="1">
      <c r="B23" s="21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6">
        <f>ROUND(AG94,2)</f>
        <v>1396805.35</v>
      </c>
      <c r="AL26" s="197"/>
      <c r="AM26" s="197"/>
      <c r="AN26" s="197"/>
      <c r="AO26" s="197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98" t="s">
        <v>34</v>
      </c>
      <c r="M28" s="198"/>
      <c r="N28" s="198"/>
      <c r="O28" s="198"/>
      <c r="P28" s="198"/>
      <c r="Q28" s="30"/>
      <c r="R28" s="30"/>
      <c r="S28" s="30"/>
      <c r="T28" s="30"/>
      <c r="U28" s="30"/>
      <c r="V28" s="30"/>
      <c r="W28" s="198" t="s">
        <v>35</v>
      </c>
      <c r="X28" s="198"/>
      <c r="Y28" s="198"/>
      <c r="Z28" s="198"/>
      <c r="AA28" s="198"/>
      <c r="AB28" s="198"/>
      <c r="AC28" s="198"/>
      <c r="AD28" s="198"/>
      <c r="AE28" s="198"/>
      <c r="AF28" s="30"/>
      <c r="AG28" s="30"/>
      <c r="AH28" s="30"/>
      <c r="AI28" s="30"/>
      <c r="AJ28" s="30"/>
      <c r="AK28" s="198" t="s">
        <v>36</v>
      </c>
      <c r="AL28" s="198"/>
      <c r="AM28" s="198"/>
      <c r="AN28" s="198"/>
      <c r="AO28" s="198"/>
      <c r="AP28" s="30"/>
      <c r="AQ28" s="30"/>
      <c r="AR28" s="31"/>
      <c r="BE28" s="30"/>
    </row>
    <row r="29" spans="1:71" s="3" customFormat="1" ht="14.45" customHeight="1">
      <c r="B29" s="35"/>
      <c r="D29" s="27" t="s">
        <v>37</v>
      </c>
      <c r="F29" s="27" t="s">
        <v>38</v>
      </c>
      <c r="L29" s="201">
        <v>0.21</v>
      </c>
      <c r="M29" s="200"/>
      <c r="N29" s="200"/>
      <c r="O29" s="200"/>
      <c r="P29" s="200"/>
      <c r="W29" s="199">
        <f>ROUND(AZ94, 2)</f>
        <v>1396805.35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293329.12</v>
      </c>
      <c r="AL29" s="200"/>
      <c r="AM29" s="200"/>
      <c r="AN29" s="200"/>
      <c r="AO29" s="200"/>
      <c r="AR29" s="35"/>
    </row>
    <row r="30" spans="1:71" s="3" customFormat="1" ht="14.45" customHeight="1">
      <c r="B30" s="35"/>
      <c r="F30" s="27" t="s">
        <v>39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5"/>
    </row>
    <row r="31" spans="1:71" s="3" customFormat="1" ht="14.45" hidden="1" customHeight="1">
      <c r="B31" s="35"/>
      <c r="F31" s="27" t="s">
        <v>40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5"/>
    </row>
    <row r="32" spans="1:71" s="3" customFormat="1" ht="14.45" hidden="1" customHeight="1">
      <c r="B32" s="35"/>
      <c r="F32" s="27" t="s">
        <v>41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5"/>
    </row>
    <row r="33" spans="1:57" s="3" customFormat="1" ht="14.45" hidden="1" customHeight="1">
      <c r="B33" s="35"/>
      <c r="F33" s="27" t="s">
        <v>42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02" t="s">
        <v>45</v>
      </c>
      <c r="Y35" s="203"/>
      <c r="Z35" s="203"/>
      <c r="AA35" s="203"/>
      <c r="AB35" s="203"/>
      <c r="AC35" s="38"/>
      <c r="AD35" s="38"/>
      <c r="AE35" s="38"/>
      <c r="AF35" s="38"/>
      <c r="AG35" s="38"/>
      <c r="AH35" s="38"/>
      <c r="AI35" s="38"/>
      <c r="AJ35" s="38"/>
      <c r="AK35" s="204">
        <f>SUM(AK26:AK33)</f>
        <v>1690134.4700000002</v>
      </c>
      <c r="AL35" s="203"/>
      <c r="AM35" s="203"/>
      <c r="AN35" s="203"/>
      <c r="AO35" s="20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0"/>
      <c r="B60" s="31"/>
      <c r="C60" s="30"/>
      <c r="D60" s="43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48</v>
      </c>
      <c r="AI60" s="33"/>
      <c r="AJ60" s="33"/>
      <c r="AK60" s="33"/>
      <c r="AL60" s="33"/>
      <c r="AM60" s="43" t="s">
        <v>49</v>
      </c>
      <c r="AN60" s="33"/>
      <c r="AO60" s="33"/>
      <c r="AP60" s="30"/>
      <c r="AQ60" s="30"/>
      <c r="AR60" s="31"/>
      <c r="BE60" s="30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0"/>
      <c r="B64" s="31"/>
      <c r="C64" s="30"/>
      <c r="D64" s="41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51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0"/>
      <c r="B75" s="31"/>
      <c r="C75" s="30"/>
      <c r="D75" s="43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48</v>
      </c>
      <c r="AI75" s="33"/>
      <c r="AJ75" s="33"/>
      <c r="AK75" s="33"/>
      <c r="AL75" s="33"/>
      <c r="AM75" s="43" t="s">
        <v>49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4.95" customHeight="1">
      <c r="A82" s="30"/>
      <c r="B82" s="31"/>
      <c r="C82" s="22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>
      <c r="B84" s="49"/>
      <c r="C84" s="27" t="s">
        <v>12</v>
      </c>
      <c r="L84" s="4" t="str">
        <f>K5</f>
        <v>SPOLCENTRUMB</v>
      </c>
      <c r="AR84" s="49"/>
    </row>
    <row r="85" spans="1:90" s="5" customFormat="1" ht="36.950000000000003" customHeight="1">
      <c r="B85" s="50"/>
      <c r="C85" s="51" t="s">
        <v>14</v>
      </c>
      <c r="L85" s="206" t="str">
        <f>K6</f>
        <v>OBJEKT B OPRAVA STŘEŠ. PLÁŠTĚ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50"/>
    </row>
    <row r="86" spans="1:90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RYCHNOV nad KNĚŽNOU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08" t="str">
        <f>IF(AN8= "","",AN8)</f>
        <v>21. 11. 2022</v>
      </c>
      <c r="AN87" s="208"/>
      <c r="AO87" s="30"/>
      <c r="AP87" s="30"/>
      <c r="AQ87" s="30"/>
      <c r="AR87" s="31"/>
      <c r="BE87" s="30"/>
    </row>
    <row r="88" spans="1:90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25.7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09" t="str">
        <f>IF(E17="","",E17)</f>
        <v>ATELIER H1§ATELIER HÁJEK</v>
      </c>
      <c r="AN89" s="210"/>
      <c r="AO89" s="210"/>
      <c r="AP89" s="210"/>
      <c r="AQ89" s="30"/>
      <c r="AR89" s="31"/>
      <c r="AS89" s="211" t="s">
        <v>53</v>
      </c>
      <c r="AT89" s="212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30</v>
      </c>
      <c r="AJ90" s="30"/>
      <c r="AK90" s="30"/>
      <c r="AL90" s="30"/>
      <c r="AM90" s="209" t="str">
        <f>IF(E20="","",E20)</f>
        <v>ERŠILOVÁ</v>
      </c>
      <c r="AN90" s="210"/>
      <c r="AO90" s="210"/>
      <c r="AP90" s="210"/>
      <c r="AQ90" s="30"/>
      <c r="AR90" s="31"/>
      <c r="AS90" s="213"/>
      <c r="AT90" s="214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3"/>
      <c r="AT91" s="214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>
      <c r="A92" s="30"/>
      <c r="B92" s="31"/>
      <c r="C92" s="215" t="s">
        <v>54</v>
      </c>
      <c r="D92" s="216"/>
      <c r="E92" s="216"/>
      <c r="F92" s="216"/>
      <c r="G92" s="216"/>
      <c r="H92" s="58"/>
      <c r="I92" s="217" t="s">
        <v>55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8" t="s">
        <v>56</v>
      </c>
      <c r="AH92" s="216"/>
      <c r="AI92" s="216"/>
      <c r="AJ92" s="216"/>
      <c r="AK92" s="216"/>
      <c r="AL92" s="216"/>
      <c r="AM92" s="216"/>
      <c r="AN92" s="217" t="s">
        <v>57</v>
      </c>
      <c r="AO92" s="216"/>
      <c r="AP92" s="219"/>
      <c r="AQ92" s="59" t="s">
        <v>58</v>
      </c>
      <c r="AR92" s="31"/>
      <c r="AS92" s="60" t="s">
        <v>59</v>
      </c>
      <c r="AT92" s="61" t="s">
        <v>60</v>
      </c>
      <c r="AU92" s="61" t="s">
        <v>61</v>
      </c>
      <c r="AV92" s="61" t="s">
        <v>62</v>
      </c>
      <c r="AW92" s="61" t="s">
        <v>63</v>
      </c>
      <c r="AX92" s="61" t="s">
        <v>64</v>
      </c>
      <c r="AY92" s="61" t="s">
        <v>65</v>
      </c>
      <c r="AZ92" s="61" t="s">
        <v>66</v>
      </c>
      <c r="BA92" s="61" t="s">
        <v>67</v>
      </c>
      <c r="BB92" s="61" t="s">
        <v>68</v>
      </c>
      <c r="BC92" s="61" t="s">
        <v>69</v>
      </c>
      <c r="BD92" s="62" t="s">
        <v>70</v>
      </c>
      <c r="BE92" s="30"/>
    </row>
    <row r="93" spans="1:90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50000000000003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3">
        <f>ROUND(AG95,2)</f>
        <v>1396805.35</v>
      </c>
      <c r="AH94" s="223"/>
      <c r="AI94" s="223"/>
      <c r="AJ94" s="223"/>
      <c r="AK94" s="223"/>
      <c r="AL94" s="223"/>
      <c r="AM94" s="223"/>
      <c r="AN94" s="224">
        <f>SUM(AG94,AT94)</f>
        <v>1690134.4700000002</v>
      </c>
      <c r="AO94" s="224"/>
      <c r="AP94" s="224"/>
      <c r="AQ94" s="70" t="s">
        <v>1</v>
      </c>
      <c r="AR94" s="66"/>
      <c r="AS94" s="71">
        <f>ROUND(AS95,2)</f>
        <v>0</v>
      </c>
      <c r="AT94" s="72">
        <f>ROUND(SUM(AV94:AW94),2)</f>
        <v>293329.12</v>
      </c>
      <c r="AU94" s="73">
        <f>ROUND(AU95,5)</f>
        <v>2899.81954</v>
      </c>
      <c r="AV94" s="72">
        <f>ROUND(AZ94*L29,2)</f>
        <v>293329.12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1396805.35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72</v>
      </c>
      <c r="BT94" s="75" t="s">
        <v>73</v>
      </c>
      <c r="BV94" s="75" t="s">
        <v>74</v>
      </c>
      <c r="BW94" s="75" t="s">
        <v>4</v>
      </c>
      <c r="BX94" s="75" t="s">
        <v>75</v>
      </c>
      <c r="CL94" s="75" t="s">
        <v>1</v>
      </c>
    </row>
    <row r="95" spans="1:90" s="7" customFormat="1" ht="37.5" customHeight="1">
      <c r="A95" s="76" t="s">
        <v>76</v>
      </c>
      <c r="B95" s="77"/>
      <c r="C95" s="78"/>
      <c r="D95" s="222" t="s">
        <v>13</v>
      </c>
      <c r="E95" s="222"/>
      <c r="F95" s="222"/>
      <c r="G95" s="222"/>
      <c r="H95" s="222"/>
      <c r="I95" s="79"/>
      <c r="J95" s="222" t="s">
        <v>15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0">
        <f>'SPOLCENTRUMB - OBJEKT B O...'!J28</f>
        <v>1396805.35</v>
      </c>
      <c r="AH95" s="221"/>
      <c r="AI95" s="221"/>
      <c r="AJ95" s="221"/>
      <c r="AK95" s="221"/>
      <c r="AL95" s="221"/>
      <c r="AM95" s="221"/>
      <c r="AN95" s="220">
        <f>SUM(AG95,AT95)</f>
        <v>1690134.4700000002</v>
      </c>
      <c r="AO95" s="221"/>
      <c r="AP95" s="221"/>
      <c r="AQ95" s="80" t="s">
        <v>77</v>
      </c>
      <c r="AR95" s="77"/>
      <c r="AS95" s="81">
        <v>0</v>
      </c>
      <c r="AT95" s="82">
        <f>ROUND(SUM(AV95:AW95),2)</f>
        <v>293329.12</v>
      </c>
      <c r="AU95" s="83">
        <f>'SPOLCENTRUMB - OBJEKT B O...'!P128</f>
        <v>2899.819544</v>
      </c>
      <c r="AV95" s="82">
        <f>'SPOLCENTRUMB - OBJEKT B O...'!J31</f>
        <v>293329.12</v>
      </c>
      <c r="AW95" s="82">
        <f>'SPOLCENTRUMB - OBJEKT B O...'!J32</f>
        <v>0</v>
      </c>
      <c r="AX95" s="82">
        <f>'SPOLCENTRUMB - OBJEKT B O...'!J33</f>
        <v>0</v>
      </c>
      <c r="AY95" s="82">
        <f>'SPOLCENTRUMB - OBJEKT B O...'!J34</f>
        <v>0</v>
      </c>
      <c r="AZ95" s="82">
        <f>'SPOLCENTRUMB - OBJEKT B O...'!F31</f>
        <v>1396805.35</v>
      </c>
      <c r="BA95" s="82">
        <f>'SPOLCENTRUMB - OBJEKT B O...'!F32</f>
        <v>0</v>
      </c>
      <c r="BB95" s="82">
        <f>'SPOLCENTRUMB - OBJEKT B O...'!F33</f>
        <v>0</v>
      </c>
      <c r="BC95" s="82">
        <f>'SPOLCENTRUMB - OBJEKT B O...'!F34</f>
        <v>0</v>
      </c>
      <c r="BD95" s="84">
        <f>'SPOLCENTRUMB - OBJEKT B O...'!F35</f>
        <v>0</v>
      </c>
      <c r="BT95" s="85" t="s">
        <v>78</v>
      </c>
      <c r="BU95" s="85" t="s">
        <v>79</v>
      </c>
      <c r="BV95" s="85" t="s">
        <v>74</v>
      </c>
      <c r="BW95" s="85" t="s">
        <v>4</v>
      </c>
      <c r="BX95" s="85" t="s">
        <v>75</v>
      </c>
      <c r="CL95" s="85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POLCENTRUMB - OBJEKT B 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22"/>
  <sheetViews>
    <sheetView showGridLines="0" tabSelected="1" topLeftCell="A257" workbookViewId="0">
      <selection activeCell="F273" sqref="F27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225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8" t="s">
        <v>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80</v>
      </c>
    </row>
    <row r="4" spans="1:46" s="1" customFormat="1" ht="24.95" customHeight="1">
      <c r="B4" s="21"/>
      <c r="D4" s="22" t="s">
        <v>81</v>
      </c>
      <c r="L4" s="21"/>
      <c r="M4" s="8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2" customFormat="1" ht="12" customHeight="1">
      <c r="A6" s="30"/>
      <c r="B6" s="31"/>
      <c r="C6" s="30"/>
      <c r="D6" s="27" t="s">
        <v>14</v>
      </c>
      <c r="E6" s="30"/>
      <c r="F6" s="30"/>
      <c r="G6" s="30"/>
      <c r="H6" s="30"/>
      <c r="I6" s="30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16.5" customHeight="1">
      <c r="A7" s="30"/>
      <c r="B7" s="31"/>
      <c r="C7" s="30"/>
      <c r="D7" s="30"/>
      <c r="E7" s="206" t="s">
        <v>15</v>
      </c>
      <c r="F7" s="226"/>
      <c r="G7" s="226"/>
      <c r="H7" s="226"/>
      <c r="I7" s="30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t="11.25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1"/>
      <c r="C9" s="30"/>
      <c r="D9" s="27" t="s">
        <v>16</v>
      </c>
      <c r="E9" s="30"/>
      <c r="F9" s="25" t="s">
        <v>1</v>
      </c>
      <c r="G9" s="30"/>
      <c r="H9" s="30"/>
      <c r="I9" s="27" t="s">
        <v>17</v>
      </c>
      <c r="J9" s="25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18</v>
      </c>
      <c r="E10" s="30"/>
      <c r="F10" s="25" t="s">
        <v>19</v>
      </c>
      <c r="G10" s="30"/>
      <c r="H10" s="30"/>
      <c r="I10" s="27" t="s">
        <v>20</v>
      </c>
      <c r="J10" s="53" t="str">
        <f>'Rekapitulace stavby'!AN8</f>
        <v>21. 11. 2022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22</v>
      </c>
      <c r="E12" s="30"/>
      <c r="F12" s="30"/>
      <c r="G12" s="30"/>
      <c r="H12" s="30"/>
      <c r="I12" s="27" t="s">
        <v>23</v>
      </c>
      <c r="J12" s="25" t="str">
        <f>IF('Rekapitulace stavby'!AN10="","",'Rekapitulace stavby'!AN10)</f>
        <v/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1"/>
      <c r="C13" s="30"/>
      <c r="D13" s="30"/>
      <c r="E13" s="25" t="str">
        <f>IF('Rekapitulace stavby'!E11="","",'Rekapitulace stavby'!E11)</f>
        <v xml:space="preserve"> </v>
      </c>
      <c r="F13" s="30"/>
      <c r="G13" s="30"/>
      <c r="H13" s="30"/>
      <c r="I13" s="27" t="s">
        <v>25</v>
      </c>
      <c r="J13" s="25" t="str">
        <f>IF('Rekapitulace stavby'!AN11="","",'Rekapitulace stavby'!AN11)</f>
        <v/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7" t="s">
        <v>26</v>
      </c>
      <c r="E15" s="30"/>
      <c r="F15" s="30"/>
      <c r="G15" s="30"/>
      <c r="H15" s="30"/>
      <c r="I15" s="27" t="s">
        <v>23</v>
      </c>
      <c r="J15" s="25" t="str">
        <f>'Rekapitulace stavby'!AN13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1"/>
      <c r="C16" s="30"/>
      <c r="D16" s="30"/>
      <c r="E16" s="192" t="str">
        <f>'Rekapitulace stavby'!E14</f>
        <v xml:space="preserve"> </v>
      </c>
      <c r="F16" s="192"/>
      <c r="G16" s="192"/>
      <c r="H16" s="192"/>
      <c r="I16" s="27" t="s">
        <v>25</v>
      </c>
      <c r="J16" s="25" t="str">
        <f>'Rekapitulace stavby'!AN14</f>
        <v/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7" t="s">
        <v>27</v>
      </c>
      <c r="E18" s="30"/>
      <c r="F18" s="30"/>
      <c r="G18" s="30"/>
      <c r="H18" s="30"/>
      <c r="I18" s="27" t="s">
        <v>23</v>
      </c>
      <c r="J18" s="25" t="s">
        <v>1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5" t="s">
        <v>28</v>
      </c>
      <c r="F19" s="30"/>
      <c r="G19" s="30"/>
      <c r="H19" s="30"/>
      <c r="I19" s="27" t="s">
        <v>25</v>
      </c>
      <c r="J19" s="25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7" t="s">
        <v>30</v>
      </c>
      <c r="E21" s="30"/>
      <c r="F21" s="30"/>
      <c r="G21" s="30"/>
      <c r="H21" s="30"/>
      <c r="I21" s="27" t="s">
        <v>23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5" t="s">
        <v>31</v>
      </c>
      <c r="F22" s="30"/>
      <c r="G22" s="30"/>
      <c r="H22" s="30"/>
      <c r="I22" s="27" t="s">
        <v>25</v>
      </c>
      <c r="J22" s="25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7" t="s">
        <v>32</v>
      </c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88"/>
      <c r="B25" s="89"/>
      <c r="C25" s="88"/>
      <c r="D25" s="88"/>
      <c r="E25" s="195" t="s">
        <v>1</v>
      </c>
      <c r="F25" s="195"/>
      <c r="G25" s="195"/>
      <c r="H25" s="195"/>
      <c r="I25" s="88"/>
      <c r="J25" s="88"/>
      <c r="K25" s="88"/>
      <c r="L25" s="90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64"/>
      <c r="E27" s="64"/>
      <c r="F27" s="64"/>
      <c r="G27" s="64"/>
      <c r="H27" s="64"/>
      <c r="I27" s="64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1"/>
      <c r="C28" s="30"/>
      <c r="D28" s="91" t="s">
        <v>33</v>
      </c>
      <c r="E28" s="30"/>
      <c r="F28" s="30"/>
      <c r="G28" s="30"/>
      <c r="H28" s="30"/>
      <c r="I28" s="30"/>
      <c r="J28" s="69">
        <f>ROUND(J128, 2)</f>
        <v>1396805.35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30"/>
      <c r="E30" s="30"/>
      <c r="F30" s="34" t="s">
        <v>35</v>
      </c>
      <c r="G30" s="30"/>
      <c r="H30" s="30"/>
      <c r="I30" s="34" t="s">
        <v>34</v>
      </c>
      <c r="J30" s="34" t="s">
        <v>36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92" t="s">
        <v>37</v>
      </c>
      <c r="E31" s="27" t="s">
        <v>38</v>
      </c>
      <c r="F31" s="93">
        <f>ROUND((SUM(BE128:BE321)),  2)</f>
        <v>1396805.35</v>
      </c>
      <c r="G31" s="30"/>
      <c r="H31" s="30"/>
      <c r="I31" s="94">
        <v>0.21</v>
      </c>
      <c r="J31" s="93">
        <f>ROUND(((SUM(BE128:BE321))*I31),  2)</f>
        <v>293329.12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27" t="s">
        <v>39</v>
      </c>
      <c r="F32" s="93">
        <f>ROUND((SUM(BF128:BF321)),  2)</f>
        <v>0</v>
      </c>
      <c r="G32" s="30"/>
      <c r="H32" s="30"/>
      <c r="I32" s="94">
        <v>0.15</v>
      </c>
      <c r="J32" s="93">
        <f>ROUND(((SUM(BF128:BF321))*I32), 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30"/>
      <c r="E33" s="27" t="s">
        <v>40</v>
      </c>
      <c r="F33" s="93">
        <f>ROUND((SUM(BG128:BG321)),  2)</f>
        <v>0</v>
      </c>
      <c r="G33" s="30"/>
      <c r="H33" s="30"/>
      <c r="I33" s="94">
        <v>0.21</v>
      </c>
      <c r="J33" s="93">
        <f>0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7" t="s">
        <v>41</v>
      </c>
      <c r="F34" s="93">
        <f>ROUND((SUM(BH128:BH321)),  2)</f>
        <v>0</v>
      </c>
      <c r="G34" s="30"/>
      <c r="H34" s="30"/>
      <c r="I34" s="94">
        <v>0.15</v>
      </c>
      <c r="J34" s="93">
        <f>0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42</v>
      </c>
      <c r="F35" s="93">
        <f>ROUND((SUM(BI128:BI321)),  2)</f>
        <v>0</v>
      </c>
      <c r="G35" s="30"/>
      <c r="H35" s="30"/>
      <c r="I35" s="94">
        <v>0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1"/>
      <c r="C37" s="95"/>
      <c r="D37" s="96" t="s">
        <v>43</v>
      </c>
      <c r="E37" s="58"/>
      <c r="F37" s="58"/>
      <c r="G37" s="97" t="s">
        <v>44</v>
      </c>
      <c r="H37" s="98" t="s">
        <v>45</v>
      </c>
      <c r="I37" s="58"/>
      <c r="J37" s="99">
        <f>SUM(J28:J35)</f>
        <v>1690134.4700000002</v>
      </c>
      <c r="K37" s="10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21"/>
      <c r="L39" s="21"/>
    </row>
    <row r="40" spans="1:31" s="1" customFormat="1" ht="14.45" customHeight="1">
      <c r="B40" s="21"/>
      <c r="L40" s="2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1" t="s">
        <v>49</v>
      </c>
      <c r="G61" s="43" t="s">
        <v>48</v>
      </c>
      <c r="H61" s="33"/>
      <c r="I61" s="33"/>
      <c r="J61" s="102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1" t="s">
        <v>49</v>
      </c>
      <c r="G76" s="43" t="s">
        <v>48</v>
      </c>
      <c r="H76" s="33"/>
      <c r="I76" s="33"/>
      <c r="J76" s="102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82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06" t="str">
        <f>E7</f>
        <v>OBJEKT B OPRAVA STŘEŠ. PLÁŠTĚ</v>
      </c>
      <c r="F85" s="226"/>
      <c r="G85" s="226"/>
      <c r="H85" s="22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7" t="s">
        <v>18</v>
      </c>
      <c r="D87" s="30"/>
      <c r="E87" s="30"/>
      <c r="F87" s="25" t="str">
        <f>F10</f>
        <v>RYCHNOV nad KNĚŽNOU</v>
      </c>
      <c r="G87" s="30"/>
      <c r="H87" s="30"/>
      <c r="I87" s="27" t="s">
        <v>20</v>
      </c>
      <c r="J87" s="53" t="str">
        <f>IF(J10="","",J10)</f>
        <v>21. 11. 2022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25.7" customHeight="1">
      <c r="A89" s="30"/>
      <c r="B89" s="31"/>
      <c r="C89" s="27" t="s">
        <v>22</v>
      </c>
      <c r="D89" s="30"/>
      <c r="E89" s="30"/>
      <c r="F89" s="25" t="str">
        <f>E13</f>
        <v xml:space="preserve"> </v>
      </c>
      <c r="G89" s="30"/>
      <c r="H89" s="30"/>
      <c r="I89" s="27" t="s">
        <v>27</v>
      </c>
      <c r="J89" s="28" t="str">
        <f>E19</f>
        <v>ATELIER H1§ATELIER HÁJEK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7" t="s">
        <v>26</v>
      </c>
      <c r="D90" s="30"/>
      <c r="E90" s="30"/>
      <c r="F90" s="25" t="str">
        <f>IF(E16="","",E16)</f>
        <v xml:space="preserve"> </v>
      </c>
      <c r="G90" s="30"/>
      <c r="H90" s="30"/>
      <c r="I90" s="27" t="s">
        <v>30</v>
      </c>
      <c r="J90" s="28" t="str">
        <f>E22</f>
        <v>ERŠILOVÁ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03" t="s">
        <v>83</v>
      </c>
      <c r="D92" s="95"/>
      <c r="E92" s="95"/>
      <c r="F92" s="95"/>
      <c r="G92" s="95"/>
      <c r="H92" s="95"/>
      <c r="I92" s="95"/>
      <c r="J92" s="104" t="s">
        <v>84</v>
      </c>
      <c r="K92" s="95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05" t="s">
        <v>85</v>
      </c>
      <c r="D94" s="30"/>
      <c r="E94" s="30"/>
      <c r="F94" s="30"/>
      <c r="G94" s="30"/>
      <c r="H94" s="30"/>
      <c r="I94" s="30"/>
      <c r="J94" s="69">
        <f>J128</f>
        <v>1396805.35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8" t="s">
        <v>86</v>
      </c>
    </row>
    <row r="95" spans="1:47" s="9" customFormat="1" ht="24.95" customHeight="1">
      <c r="B95" s="106"/>
      <c r="D95" s="107" t="s">
        <v>87</v>
      </c>
      <c r="E95" s="108"/>
      <c r="F95" s="108"/>
      <c r="G95" s="108"/>
      <c r="H95" s="108"/>
      <c r="I95" s="108"/>
      <c r="J95" s="109">
        <f>J129</f>
        <v>402209.94</v>
      </c>
      <c r="L95" s="106"/>
    </row>
    <row r="96" spans="1:47" s="10" customFormat="1" ht="19.899999999999999" customHeight="1">
      <c r="B96" s="110"/>
      <c r="D96" s="111" t="s">
        <v>88</v>
      </c>
      <c r="E96" s="112"/>
      <c r="F96" s="112"/>
      <c r="G96" s="112"/>
      <c r="H96" s="112"/>
      <c r="I96" s="112"/>
      <c r="J96" s="113">
        <f>J130</f>
        <v>45860.94</v>
      </c>
      <c r="L96" s="110"/>
    </row>
    <row r="97" spans="1:31" s="10" customFormat="1" ht="19.899999999999999" customHeight="1">
      <c r="B97" s="110"/>
      <c r="D97" s="111" t="s">
        <v>89</v>
      </c>
      <c r="E97" s="112"/>
      <c r="F97" s="112"/>
      <c r="G97" s="112"/>
      <c r="H97" s="112"/>
      <c r="I97" s="112"/>
      <c r="J97" s="113">
        <f>J135</f>
        <v>38855.040000000001</v>
      </c>
      <c r="L97" s="110"/>
    </row>
    <row r="98" spans="1:31" s="10" customFormat="1" ht="19.899999999999999" customHeight="1">
      <c r="B98" s="110"/>
      <c r="D98" s="111" t="s">
        <v>90</v>
      </c>
      <c r="E98" s="112"/>
      <c r="F98" s="112"/>
      <c r="G98" s="112"/>
      <c r="H98" s="112"/>
      <c r="I98" s="112"/>
      <c r="J98" s="113">
        <f>J155</f>
        <v>163182.06</v>
      </c>
      <c r="L98" s="110"/>
    </row>
    <row r="99" spans="1:31" s="10" customFormat="1" ht="19.899999999999999" customHeight="1">
      <c r="B99" s="110"/>
      <c r="D99" s="111" t="s">
        <v>91</v>
      </c>
      <c r="E99" s="112"/>
      <c r="F99" s="112"/>
      <c r="G99" s="112"/>
      <c r="H99" s="112"/>
      <c r="I99" s="112"/>
      <c r="J99" s="113">
        <f>J192</f>
        <v>138216.07999999999</v>
      </c>
      <c r="L99" s="110"/>
    </row>
    <row r="100" spans="1:31" s="10" customFormat="1" ht="19.899999999999999" customHeight="1">
      <c r="B100" s="110"/>
      <c r="D100" s="111" t="s">
        <v>92</v>
      </c>
      <c r="E100" s="112"/>
      <c r="F100" s="112"/>
      <c r="G100" s="112"/>
      <c r="H100" s="112"/>
      <c r="I100" s="112"/>
      <c r="J100" s="113">
        <f>J205</f>
        <v>16095.82</v>
      </c>
      <c r="L100" s="110"/>
    </row>
    <row r="101" spans="1:31" s="9" customFormat="1" ht="24.95" customHeight="1">
      <c r="B101" s="106"/>
      <c r="D101" s="107" t="s">
        <v>93</v>
      </c>
      <c r="E101" s="108"/>
      <c r="F101" s="108"/>
      <c r="G101" s="108"/>
      <c r="H101" s="108"/>
      <c r="I101" s="108"/>
      <c r="J101" s="109">
        <f>J207</f>
        <v>994595.41</v>
      </c>
      <c r="L101" s="106"/>
    </row>
    <row r="102" spans="1:31" s="10" customFormat="1" ht="19.899999999999999" customHeight="1">
      <c r="B102" s="110"/>
      <c r="D102" s="111" t="s">
        <v>94</v>
      </c>
      <c r="E102" s="112"/>
      <c r="F102" s="112"/>
      <c r="G102" s="112"/>
      <c r="H102" s="112"/>
      <c r="I102" s="112"/>
      <c r="J102" s="113">
        <f>J208</f>
        <v>406543.52999999997</v>
      </c>
      <c r="L102" s="110"/>
    </row>
    <row r="103" spans="1:31" s="10" customFormat="1" ht="19.899999999999999" customHeight="1">
      <c r="B103" s="110"/>
      <c r="D103" s="111" t="s">
        <v>95</v>
      </c>
      <c r="E103" s="112"/>
      <c r="F103" s="112"/>
      <c r="G103" s="112"/>
      <c r="H103" s="112"/>
      <c r="I103" s="112"/>
      <c r="J103" s="113">
        <f>J230</f>
        <v>206804.57</v>
      </c>
      <c r="L103" s="110"/>
    </row>
    <row r="104" spans="1:31" s="10" customFormat="1" ht="19.899999999999999" customHeight="1">
      <c r="B104" s="110"/>
      <c r="D104" s="111" t="s">
        <v>96</v>
      </c>
      <c r="E104" s="112"/>
      <c r="F104" s="112"/>
      <c r="G104" s="112"/>
      <c r="H104" s="112"/>
      <c r="I104" s="112"/>
      <c r="J104" s="113">
        <f>J272</f>
        <v>141177</v>
      </c>
      <c r="L104" s="110"/>
    </row>
    <row r="105" spans="1:31" s="10" customFormat="1" ht="19.899999999999999" customHeight="1">
      <c r="B105" s="110"/>
      <c r="D105" s="111" t="s">
        <v>97</v>
      </c>
      <c r="E105" s="112"/>
      <c r="F105" s="112"/>
      <c r="G105" s="112"/>
      <c r="H105" s="112"/>
      <c r="I105" s="112"/>
      <c r="J105" s="113">
        <f>J275</f>
        <v>29557.31</v>
      </c>
      <c r="L105" s="110"/>
    </row>
    <row r="106" spans="1:31" s="10" customFormat="1" ht="19.899999999999999" customHeight="1">
      <c r="B106" s="110"/>
      <c r="D106" s="111" t="s">
        <v>98</v>
      </c>
      <c r="E106" s="112"/>
      <c r="F106" s="112"/>
      <c r="G106" s="112"/>
      <c r="H106" s="112"/>
      <c r="I106" s="112"/>
      <c r="J106" s="113">
        <f>J282</f>
        <v>209975.84</v>
      </c>
      <c r="L106" s="110"/>
    </row>
    <row r="107" spans="1:31" s="10" customFormat="1" ht="19.899999999999999" customHeight="1">
      <c r="B107" s="110"/>
      <c r="D107" s="111" t="s">
        <v>99</v>
      </c>
      <c r="E107" s="112"/>
      <c r="F107" s="112"/>
      <c r="G107" s="112"/>
      <c r="H107" s="112"/>
      <c r="I107" s="112"/>
      <c r="J107" s="113">
        <f>J311</f>
        <v>537.16</v>
      </c>
      <c r="L107" s="110"/>
    </row>
    <row r="108" spans="1:31" s="9" customFormat="1" ht="24.95" customHeight="1">
      <c r="B108" s="106"/>
      <c r="D108" s="107" t="s">
        <v>100</v>
      </c>
      <c r="E108" s="108"/>
      <c r="F108" s="108"/>
      <c r="G108" s="108"/>
      <c r="H108" s="108"/>
      <c r="I108" s="108"/>
      <c r="J108" s="109">
        <f>J316</f>
        <v>0</v>
      </c>
      <c r="L108" s="106"/>
    </row>
    <row r="109" spans="1:31" s="10" customFormat="1" ht="19.899999999999999" customHeight="1">
      <c r="B109" s="110"/>
      <c r="D109" s="111" t="s">
        <v>101</v>
      </c>
      <c r="E109" s="112"/>
      <c r="F109" s="112"/>
      <c r="G109" s="112"/>
      <c r="H109" s="112"/>
      <c r="I109" s="112"/>
      <c r="J109" s="113">
        <f>J317</f>
        <v>0</v>
      </c>
      <c r="L109" s="110"/>
    </row>
    <row r="110" spans="1:31" s="10" customFormat="1" ht="19.899999999999999" customHeight="1">
      <c r="B110" s="110"/>
      <c r="D110" s="111" t="s">
        <v>102</v>
      </c>
      <c r="E110" s="112"/>
      <c r="F110" s="112"/>
      <c r="G110" s="112"/>
      <c r="H110" s="112"/>
      <c r="I110" s="112"/>
      <c r="J110" s="113">
        <f>J319</f>
        <v>0</v>
      </c>
      <c r="L110" s="110"/>
    </row>
    <row r="111" spans="1:31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63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24.95" customHeight="1">
      <c r="A117" s="30"/>
      <c r="B117" s="31"/>
      <c r="C117" s="22" t="s">
        <v>103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2" customHeight="1">
      <c r="A119" s="30"/>
      <c r="B119" s="31"/>
      <c r="C119" s="27" t="s">
        <v>14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6.5" customHeight="1">
      <c r="A120" s="30"/>
      <c r="B120" s="31"/>
      <c r="C120" s="30"/>
      <c r="D120" s="30"/>
      <c r="E120" s="206" t="str">
        <f>E7</f>
        <v>OBJEKT B OPRAVA STŘEŠ. PLÁŠTĚ</v>
      </c>
      <c r="F120" s="226"/>
      <c r="G120" s="226"/>
      <c r="H120" s="226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12" customHeight="1">
      <c r="A122" s="30"/>
      <c r="B122" s="31"/>
      <c r="C122" s="27" t="s">
        <v>18</v>
      </c>
      <c r="D122" s="30"/>
      <c r="E122" s="30"/>
      <c r="F122" s="25" t="str">
        <f>F10</f>
        <v>RYCHNOV nad KNĚŽNOU</v>
      </c>
      <c r="G122" s="30"/>
      <c r="H122" s="30"/>
      <c r="I122" s="27" t="s">
        <v>20</v>
      </c>
      <c r="J122" s="53" t="str">
        <f>IF(J10="","",J10)</f>
        <v>21. 11. 2022</v>
      </c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25.7" customHeight="1">
      <c r="A124" s="30"/>
      <c r="B124" s="31"/>
      <c r="C124" s="27" t="s">
        <v>22</v>
      </c>
      <c r="D124" s="30"/>
      <c r="E124" s="30"/>
      <c r="F124" s="25" t="str">
        <f>E13</f>
        <v xml:space="preserve"> </v>
      </c>
      <c r="G124" s="30"/>
      <c r="H124" s="30"/>
      <c r="I124" s="27" t="s">
        <v>27</v>
      </c>
      <c r="J124" s="28" t="str">
        <f>E19</f>
        <v>ATELIER H1§ATELIER HÁJEK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5.2" customHeight="1">
      <c r="A125" s="30"/>
      <c r="B125" s="31"/>
      <c r="C125" s="27" t="s">
        <v>26</v>
      </c>
      <c r="D125" s="30"/>
      <c r="E125" s="30"/>
      <c r="F125" s="25" t="str">
        <f>IF(E16="","",E16)</f>
        <v xml:space="preserve"> </v>
      </c>
      <c r="G125" s="30"/>
      <c r="H125" s="30"/>
      <c r="I125" s="27" t="s">
        <v>30</v>
      </c>
      <c r="J125" s="28" t="str">
        <f>E22</f>
        <v>ERŠILOVÁ</v>
      </c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2" customFormat="1" ht="10.3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63" s="11" customFormat="1" ht="29.25" customHeight="1">
      <c r="A127" s="114"/>
      <c r="B127" s="115"/>
      <c r="C127" s="116" t="s">
        <v>104</v>
      </c>
      <c r="D127" s="117" t="s">
        <v>58</v>
      </c>
      <c r="E127" s="117" t="s">
        <v>54</v>
      </c>
      <c r="F127" s="117" t="s">
        <v>55</v>
      </c>
      <c r="G127" s="117" t="s">
        <v>105</v>
      </c>
      <c r="H127" s="117" t="s">
        <v>106</v>
      </c>
      <c r="I127" s="117" t="s">
        <v>107</v>
      </c>
      <c r="J127" s="118" t="s">
        <v>84</v>
      </c>
      <c r="K127" s="119" t="s">
        <v>108</v>
      </c>
      <c r="L127" s="120"/>
      <c r="M127" s="60" t="s">
        <v>1</v>
      </c>
      <c r="N127" s="61" t="s">
        <v>37</v>
      </c>
      <c r="O127" s="61" t="s">
        <v>109</v>
      </c>
      <c r="P127" s="61" t="s">
        <v>110</v>
      </c>
      <c r="Q127" s="61" t="s">
        <v>111</v>
      </c>
      <c r="R127" s="61" t="s">
        <v>112</v>
      </c>
      <c r="S127" s="61" t="s">
        <v>113</v>
      </c>
      <c r="T127" s="62" t="s">
        <v>114</v>
      </c>
      <c r="U127" s="114"/>
      <c r="V127" s="114"/>
      <c r="W127" s="114"/>
      <c r="X127" s="114"/>
      <c r="Y127" s="114"/>
      <c r="Z127" s="114"/>
      <c r="AA127" s="114"/>
      <c r="AB127" s="114"/>
      <c r="AC127" s="114"/>
      <c r="AD127" s="114"/>
      <c r="AE127" s="114"/>
    </row>
    <row r="128" spans="1:63" s="2" customFormat="1" ht="22.9" customHeight="1">
      <c r="A128" s="30"/>
      <c r="B128" s="31"/>
      <c r="C128" s="67" t="s">
        <v>115</v>
      </c>
      <c r="D128" s="30"/>
      <c r="E128" s="30"/>
      <c r="F128" s="30"/>
      <c r="G128" s="30"/>
      <c r="H128" s="30"/>
      <c r="I128" s="30"/>
      <c r="J128" s="121">
        <f>BK128</f>
        <v>1396805.35</v>
      </c>
      <c r="K128" s="30"/>
      <c r="L128" s="31"/>
      <c r="M128" s="63"/>
      <c r="N128" s="54"/>
      <c r="O128" s="64"/>
      <c r="P128" s="122">
        <f>P129+P207+P316</f>
        <v>2899.819544</v>
      </c>
      <c r="Q128" s="64"/>
      <c r="R128" s="122">
        <f>R129+R207+R316</f>
        <v>63.613597449999993</v>
      </c>
      <c r="S128" s="64"/>
      <c r="T128" s="123">
        <f>T129+T207+T316</f>
        <v>27.154345999999997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8" t="s">
        <v>72</v>
      </c>
      <c r="AU128" s="18" t="s">
        <v>86</v>
      </c>
      <c r="BK128" s="124">
        <f>BK129+BK207+BK316</f>
        <v>1396805.35</v>
      </c>
    </row>
    <row r="129" spans="1:65" s="12" customFormat="1" ht="25.9" customHeight="1">
      <c r="B129" s="125"/>
      <c r="D129" s="126" t="s">
        <v>72</v>
      </c>
      <c r="E129" s="127" t="s">
        <v>116</v>
      </c>
      <c r="F129" s="127" t="s">
        <v>117</v>
      </c>
      <c r="J129" s="128">
        <f>BK129</f>
        <v>402209.94</v>
      </c>
      <c r="L129" s="125"/>
      <c r="M129" s="129"/>
      <c r="N129" s="130"/>
      <c r="O129" s="130"/>
      <c r="P129" s="131">
        <f>P130+P135+P155+P192+P205</f>
        <v>2174.3640149999997</v>
      </c>
      <c r="Q129" s="130"/>
      <c r="R129" s="131">
        <f>R130+R135+R155+R192+R205</f>
        <v>56.082588769999994</v>
      </c>
      <c r="S129" s="130"/>
      <c r="T129" s="132">
        <f>T130+T135+T155+T192+T205</f>
        <v>17.601749999999999</v>
      </c>
      <c r="AR129" s="126" t="s">
        <v>78</v>
      </c>
      <c r="AT129" s="133" t="s">
        <v>72</v>
      </c>
      <c r="AU129" s="133" t="s">
        <v>73</v>
      </c>
      <c r="AY129" s="126" t="s">
        <v>118</v>
      </c>
      <c r="BK129" s="134">
        <f>BK130+BK135+BK155+BK192+BK205</f>
        <v>402209.94</v>
      </c>
    </row>
    <row r="130" spans="1:65" s="12" customFormat="1" ht="22.9" customHeight="1">
      <c r="B130" s="125"/>
      <c r="D130" s="126" t="s">
        <v>72</v>
      </c>
      <c r="E130" s="135" t="s">
        <v>119</v>
      </c>
      <c r="F130" s="135" t="s">
        <v>120</v>
      </c>
      <c r="J130" s="136">
        <f>BK130</f>
        <v>45860.94</v>
      </c>
      <c r="L130" s="125"/>
      <c r="M130" s="129"/>
      <c r="N130" s="130"/>
      <c r="O130" s="130"/>
      <c r="P130" s="131">
        <f>SUM(P131:P134)</f>
        <v>34.166623999999999</v>
      </c>
      <c r="Q130" s="130"/>
      <c r="R130" s="131">
        <f>SUM(R131:R134)</f>
        <v>4.6838649200000004</v>
      </c>
      <c r="S130" s="130"/>
      <c r="T130" s="132">
        <f>SUM(T131:T134)</f>
        <v>0</v>
      </c>
      <c r="AR130" s="126" t="s">
        <v>78</v>
      </c>
      <c r="AT130" s="133" t="s">
        <v>72</v>
      </c>
      <c r="AU130" s="133" t="s">
        <v>78</v>
      </c>
      <c r="AY130" s="126" t="s">
        <v>118</v>
      </c>
      <c r="BK130" s="134">
        <f>SUM(BK131:BK134)</f>
        <v>45860.94</v>
      </c>
    </row>
    <row r="131" spans="1:65" s="2" customFormat="1" ht="24.2" customHeight="1">
      <c r="A131" s="30"/>
      <c r="B131" s="137"/>
      <c r="C131" s="138" t="s">
        <v>78</v>
      </c>
      <c r="D131" s="138" t="s">
        <v>121</v>
      </c>
      <c r="E131" s="139" t="s">
        <v>122</v>
      </c>
      <c r="F131" s="140" t="s">
        <v>123</v>
      </c>
      <c r="G131" s="141" t="s">
        <v>124</v>
      </c>
      <c r="H131" s="142">
        <v>0.4</v>
      </c>
      <c r="I131" s="143">
        <v>1072.04</v>
      </c>
      <c r="J131" s="143">
        <f>ROUND(I131*H131,2)</f>
        <v>428.82</v>
      </c>
      <c r="K131" s="144"/>
      <c r="L131" s="31"/>
      <c r="M131" s="145" t="s">
        <v>1</v>
      </c>
      <c r="N131" s="146" t="s">
        <v>38</v>
      </c>
      <c r="O131" s="147">
        <v>0.621</v>
      </c>
      <c r="P131" s="147">
        <f>O131*H131</f>
        <v>0.24840000000000001</v>
      </c>
      <c r="Q131" s="147">
        <v>0.16008</v>
      </c>
      <c r="R131" s="147">
        <f>Q131*H131</f>
        <v>6.4032000000000006E-2</v>
      </c>
      <c r="S131" s="147">
        <v>0</v>
      </c>
      <c r="T131" s="148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9" t="s">
        <v>125</v>
      </c>
      <c r="AT131" s="149" t="s">
        <v>121</v>
      </c>
      <c r="AU131" s="149" t="s">
        <v>80</v>
      </c>
      <c r="AY131" s="18" t="s">
        <v>118</v>
      </c>
      <c r="BE131" s="150">
        <f>IF(N131="základní",J131,0)</f>
        <v>428.82</v>
      </c>
      <c r="BF131" s="150">
        <f>IF(N131="snížená",J131,0)</f>
        <v>0</v>
      </c>
      <c r="BG131" s="150">
        <f>IF(N131="zákl. přenesená",J131,0)</f>
        <v>0</v>
      </c>
      <c r="BH131" s="150">
        <f>IF(N131="sníž. přenesená",J131,0)</f>
        <v>0</v>
      </c>
      <c r="BI131" s="150">
        <f>IF(N131="nulová",J131,0)</f>
        <v>0</v>
      </c>
      <c r="BJ131" s="18" t="s">
        <v>78</v>
      </c>
      <c r="BK131" s="150">
        <f>ROUND(I131*H131,2)</f>
        <v>428.82</v>
      </c>
      <c r="BL131" s="18" t="s">
        <v>125</v>
      </c>
      <c r="BM131" s="149" t="s">
        <v>126</v>
      </c>
    </row>
    <row r="132" spans="1:65" s="13" customFormat="1" ht="11.25">
      <c r="B132" s="151"/>
      <c r="D132" s="152" t="s">
        <v>127</v>
      </c>
      <c r="E132" s="153" t="s">
        <v>1</v>
      </c>
      <c r="F132" s="154" t="s">
        <v>128</v>
      </c>
      <c r="H132" s="155">
        <v>0.4</v>
      </c>
      <c r="L132" s="151"/>
      <c r="M132" s="156"/>
      <c r="N132" s="157"/>
      <c r="O132" s="157"/>
      <c r="P132" s="157"/>
      <c r="Q132" s="157"/>
      <c r="R132" s="157"/>
      <c r="S132" s="157"/>
      <c r="T132" s="158"/>
      <c r="AT132" s="153" t="s">
        <v>127</v>
      </c>
      <c r="AU132" s="153" t="s">
        <v>80</v>
      </c>
      <c r="AV132" s="13" t="s">
        <v>80</v>
      </c>
      <c r="AW132" s="13" t="s">
        <v>29</v>
      </c>
      <c r="AX132" s="13" t="s">
        <v>73</v>
      </c>
      <c r="AY132" s="153" t="s">
        <v>118</v>
      </c>
    </row>
    <row r="133" spans="1:65" s="14" customFormat="1" ht="11.25">
      <c r="B133" s="159"/>
      <c r="D133" s="152" t="s">
        <v>127</v>
      </c>
      <c r="E133" s="160" t="s">
        <v>1</v>
      </c>
      <c r="F133" s="161" t="s">
        <v>129</v>
      </c>
      <c r="H133" s="162">
        <v>0.4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0" t="s">
        <v>127</v>
      </c>
      <c r="AU133" s="160" t="s">
        <v>80</v>
      </c>
      <c r="AV133" s="14" t="s">
        <v>125</v>
      </c>
      <c r="AW133" s="14" t="s">
        <v>29</v>
      </c>
      <c r="AX133" s="14" t="s">
        <v>78</v>
      </c>
      <c r="AY133" s="160" t="s">
        <v>118</v>
      </c>
    </row>
    <row r="134" spans="1:65" s="2" customFormat="1" ht="24.2" customHeight="1">
      <c r="A134" s="30"/>
      <c r="B134" s="137"/>
      <c r="C134" s="138" t="s">
        <v>80</v>
      </c>
      <c r="D134" s="138" t="s">
        <v>121</v>
      </c>
      <c r="E134" s="139" t="s">
        <v>130</v>
      </c>
      <c r="F134" s="140" t="s">
        <v>131</v>
      </c>
      <c r="G134" s="141" t="s">
        <v>124</v>
      </c>
      <c r="H134" s="142">
        <v>61.003999999999998</v>
      </c>
      <c r="I134" s="143">
        <v>744.74</v>
      </c>
      <c r="J134" s="143">
        <f>ROUND(I134*H134,2)</f>
        <v>45432.12</v>
      </c>
      <c r="K134" s="144"/>
      <c r="L134" s="31"/>
      <c r="M134" s="145" t="s">
        <v>1</v>
      </c>
      <c r="N134" s="146" t="s">
        <v>38</v>
      </c>
      <c r="O134" s="147">
        <v>0.55600000000000005</v>
      </c>
      <c r="P134" s="147">
        <f>O134*H134</f>
        <v>33.918224000000002</v>
      </c>
      <c r="Q134" s="147">
        <v>7.5730000000000006E-2</v>
      </c>
      <c r="R134" s="147">
        <f>Q134*H134</f>
        <v>4.6198329200000003</v>
      </c>
      <c r="S134" s="147">
        <v>0</v>
      </c>
      <c r="T134" s="148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9" t="s">
        <v>125</v>
      </c>
      <c r="AT134" s="149" t="s">
        <v>121</v>
      </c>
      <c r="AU134" s="149" t="s">
        <v>80</v>
      </c>
      <c r="AY134" s="18" t="s">
        <v>118</v>
      </c>
      <c r="BE134" s="150">
        <f>IF(N134="základní",J134,0)</f>
        <v>45432.12</v>
      </c>
      <c r="BF134" s="150">
        <f>IF(N134="snížená",J134,0)</f>
        <v>0</v>
      </c>
      <c r="BG134" s="150">
        <f>IF(N134="zákl. přenesená",J134,0)</f>
        <v>0</v>
      </c>
      <c r="BH134" s="150">
        <f>IF(N134="sníž. přenesená",J134,0)</f>
        <v>0</v>
      </c>
      <c r="BI134" s="150">
        <f>IF(N134="nulová",J134,0)</f>
        <v>0</v>
      </c>
      <c r="BJ134" s="18" t="s">
        <v>78</v>
      </c>
      <c r="BK134" s="150">
        <f>ROUND(I134*H134,2)</f>
        <v>45432.12</v>
      </c>
      <c r="BL134" s="18" t="s">
        <v>125</v>
      </c>
      <c r="BM134" s="149" t="s">
        <v>132</v>
      </c>
    </row>
    <row r="135" spans="1:65" s="12" customFormat="1" ht="22.9" customHeight="1">
      <c r="B135" s="125"/>
      <c r="D135" s="126" t="s">
        <v>72</v>
      </c>
      <c r="E135" s="135" t="s">
        <v>125</v>
      </c>
      <c r="F135" s="135" t="s">
        <v>133</v>
      </c>
      <c r="J135" s="136">
        <f>BK135</f>
        <v>38855.040000000001</v>
      </c>
      <c r="L135" s="125"/>
      <c r="M135" s="129"/>
      <c r="N135" s="130"/>
      <c r="O135" s="130"/>
      <c r="P135" s="131">
        <f>SUM(P136:P154)</f>
        <v>1729.4836600000001</v>
      </c>
      <c r="Q135" s="130"/>
      <c r="R135" s="131">
        <f>SUM(R136:R154)</f>
        <v>51.130985289999998</v>
      </c>
      <c r="S135" s="130"/>
      <c r="T135" s="132">
        <f>SUM(T136:T154)</f>
        <v>0</v>
      </c>
      <c r="AR135" s="126" t="s">
        <v>78</v>
      </c>
      <c r="AT135" s="133" t="s">
        <v>72</v>
      </c>
      <c r="AU135" s="133" t="s">
        <v>78</v>
      </c>
      <c r="AY135" s="126" t="s">
        <v>118</v>
      </c>
      <c r="BK135" s="134">
        <f>SUM(BK136:BK154)</f>
        <v>38855.040000000001</v>
      </c>
    </row>
    <row r="136" spans="1:65" s="2" customFormat="1" ht="16.5" customHeight="1">
      <c r="A136" s="30"/>
      <c r="B136" s="137"/>
      <c r="C136" s="138" t="s">
        <v>119</v>
      </c>
      <c r="D136" s="138" t="s">
        <v>121</v>
      </c>
      <c r="E136" s="139" t="s">
        <v>134</v>
      </c>
      <c r="F136" s="140" t="s">
        <v>135</v>
      </c>
      <c r="G136" s="141" t="s">
        <v>136</v>
      </c>
      <c r="H136" s="142">
        <v>13</v>
      </c>
      <c r="I136" s="143">
        <v>468</v>
      </c>
      <c r="J136" s="143">
        <f>ROUND(I136*H136,2)</f>
        <v>6084</v>
      </c>
      <c r="K136" s="144"/>
      <c r="L136" s="31"/>
      <c r="M136" s="145" t="s">
        <v>1</v>
      </c>
      <c r="N136" s="146" t="s">
        <v>38</v>
      </c>
      <c r="O136" s="147">
        <v>0.63100000000000001</v>
      </c>
      <c r="P136" s="147">
        <f>O136*H136</f>
        <v>8.2029999999999994</v>
      </c>
      <c r="Q136" s="147">
        <v>8.6419999999999997E-2</v>
      </c>
      <c r="R136" s="147">
        <f>Q136*H136</f>
        <v>1.1234599999999999</v>
      </c>
      <c r="S136" s="147">
        <v>0</v>
      </c>
      <c r="T136" s="148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9" t="s">
        <v>125</v>
      </c>
      <c r="AT136" s="149" t="s">
        <v>121</v>
      </c>
      <c r="AU136" s="149" t="s">
        <v>80</v>
      </c>
      <c r="AY136" s="18" t="s">
        <v>118</v>
      </c>
      <c r="BE136" s="150">
        <f>IF(N136="základní",J136,0)</f>
        <v>6084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8" t="s">
        <v>78</v>
      </c>
      <c r="BK136" s="150">
        <f>ROUND(I136*H136,2)</f>
        <v>6084</v>
      </c>
      <c r="BL136" s="18" t="s">
        <v>125</v>
      </c>
      <c r="BM136" s="149" t="s">
        <v>137</v>
      </c>
    </row>
    <row r="137" spans="1:65" s="13" customFormat="1" ht="11.25">
      <c r="B137" s="151"/>
      <c r="D137" s="152" t="s">
        <v>127</v>
      </c>
      <c r="E137" s="153" t="s">
        <v>1</v>
      </c>
      <c r="F137" s="154" t="s">
        <v>138</v>
      </c>
      <c r="H137" s="155">
        <v>13</v>
      </c>
      <c r="L137" s="151"/>
      <c r="M137" s="156"/>
      <c r="N137" s="157"/>
      <c r="O137" s="157"/>
      <c r="P137" s="157"/>
      <c r="Q137" s="157"/>
      <c r="R137" s="157"/>
      <c r="S137" s="157"/>
      <c r="T137" s="158"/>
      <c r="AT137" s="153" t="s">
        <v>127</v>
      </c>
      <c r="AU137" s="153" t="s">
        <v>80</v>
      </c>
      <c r="AV137" s="13" t="s">
        <v>80</v>
      </c>
      <c r="AW137" s="13" t="s">
        <v>29</v>
      </c>
      <c r="AX137" s="13" t="s">
        <v>73</v>
      </c>
      <c r="AY137" s="153" t="s">
        <v>118</v>
      </c>
    </row>
    <row r="138" spans="1:65" s="14" customFormat="1" ht="11.25">
      <c r="B138" s="159"/>
      <c r="D138" s="152" t="s">
        <v>127</v>
      </c>
      <c r="E138" s="160" t="s">
        <v>1</v>
      </c>
      <c r="F138" s="161" t="s">
        <v>129</v>
      </c>
      <c r="H138" s="162">
        <v>13</v>
      </c>
      <c r="L138" s="159"/>
      <c r="M138" s="163"/>
      <c r="N138" s="164"/>
      <c r="O138" s="164"/>
      <c r="P138" s="164"/>
      <c r="Q138" s="164"/>
      <c r="R138" s="164"/>
      <c r="S138" s="164"/>
      <c r="T138" s="165"/>
      <c r="AT138" s="160" t="s">
        <v>127</v>
      </c>
      <c r="AU138" s="160" t="s">
        <v>80</v>
      </c>
      <c r="AV138" s="14" t="s">
        <v>125</v>
      </c>
      <c r="AW138" s="14" t="s">
        <v>29</v>
      </c>
      <c r="AX138" s="14" t="s">
        <v>78</v>
      </c>
      <c r="AY138" s="160" t="s">
        <v>118</v>
      </c>
    </row>
    <row r="139" spans="1:65" s="2" customFormat="1" ht="21.75" customHeight="1">
      <c r="A139" s="30"/>
      <c r="B139" s="137"/>
      <c r="C139" s="138" t="s">
        <v>125</v>
      </c>
      <c r="D139" s="138" t="s">
        <v>121</v>
      </c>
      <c r="E139" s="139" t="s">
        <v>139</v>
      </c>
      <c r="F139" s="140" t="s">
        <v>140</v>
      </c>
      <c r="G139" s="141" t="s">
        <v>141</v>
      </c>
      <c r="H139" s="142">
        <v>0.94799999999999995</v>
      </c>
      <c r="I139" s="143">
        <v>3130</v>
      </c>
      <c r="J139" s="143">
        <f>ROUND(I139*H139,2)</f>
        <v>2967.24</v>
      </c>
      <c r="K139" s="144"/>
      <c r="L139" s="31"/>
      <c r="M139" s="145" t="s">
        <v>1</v>
      </c>
      <c r="N139" s="146" t="s">
        <v>38</v>
      </c>
      <c r="O139" s="147">
        <v>1.48</v>
      </c>
      <c r="P139" s="147">
        <f>O139*H139</f>
        <v>1.4030399999999998</v>
      </c>
      <c r="Q139" s="147">
        <v>2.45343</v>
      </c>
      <c r="R139" s="147">
        <f>Q139*H139</f>
        <v>2.3258516399999998</v>
      </c>
      <c r="S139" s="147">
        <v>0</v>
      </c>
      <c r="T139" s="148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9" t="s">
        <v>125</v>
      </c>
      <c r="AT139" s="149" t="s">
        <v>121</v>
      </c>
      <c r="AU139" s="149" t="s">
        <v>80</v>
      </c>
      <c r="AY139" s="18" t="s">
        <v>118</v>
      </c>
      <c r="BE139" s="150">
        <f>IF(N139="základní",J139,0)</f>
        <v>2967.24</v>
      </c>
      <c r="BF139" s="150">
        <f>IF(N139="snížená",J139,0)</f>
        <v>0</v>
      </c>
      <c r="BG139" s="150">
        <f>IF(N139="zákl. přenesená",J139,0)</f>
        <v>0</v>
      </c>
      <c r="BH139" s="150">
        <f>IF(N139="sníž. přenesená",J139,0)</f>
        <v>0</v>
      </c>
      <c r="BI139" s="150">
        <f>IF(N139="nulová",J139,0)</f>
        <v>0</v>
      </c>
      <c r="BJ139" s="18" t="s">
        <v>78</v>
      </c>
      <c r="BK139" s="150">
        <f>ROUND(I139*H139,2)</f>
        <v>2967.24</v>
      </c>
      <c r="BL139" s="18" t="s">
        <v>125</v>
      </c>
      <c r="BM139" s="149" t="s">
        <v>142</v>
      </c>
    </row>
    <row r="140" spans="1:65" s="15" customFormat="1" ht="11.25">
      <c r="B140" s="166"/>
      <c r="D140" s="152" t="s">
        <v>127</v>
      </c>
      <c r="E140" s="167" t="s">
        <v>1</v>
      </c>
      <c r="F140" s="168" t="s">
        <v>143</v>
      </c>
      <c r="H140" s="167" t="s">
        <v>1</v>
      </c>
      <c r="L140" s="166"/>
      <c r="M140" s="169"/>
      <c r="N140" s="170"/>
      <c r="O140" s="170"/>
      <c r="P140" s="170"/>
      <c r="Q140" s="170"/>
      <c r="R140" s="170"/>
      <c r="S140" s="170"/>
      <c r="T140" s="171"/>
      <c r="AT140" s="167" t="s">
        <v>127</v>
      </c>
      <c r="AU140" s="167" t="s">
        <v>80</v>
      </c>
      <c r="AV140" s="15" t="s">
        <v>78</v>
      </c>
      <c r="AW140" s="15" t="s">
        <v>29</v>
      </c>
      <c r="AX140" s="15" t="s">
        <v>73</v>
      </c>
      <c r="AY140" s="167" t="s">
        <v>118</v>
      </c>
    </row>
    <row r="141" spans="1:65" s="13" customFormat="1" ht="22.5">
      <c r="B141" s="151"/>
      <c r="D141" s="152" t="s">
        <v>127</v>
      </c>
      <c r="E141" s="153" t="s">
        <v>1</v>
      </c>
      <c r="F141" s="154" t="s">
        <v>144</v>
      </c>
      <c r="H141" s="155">
        <v>0.94799999999999995</v>
      </c>
      <c r="L141" s="151"/>
      <c r="M141" s="156"/>
      <c r="N141" s="157"/>
      <c r="O141" s="157"/>
      <c r="P141" s="157"/>
      <c r="Q141" s="157"/>
      <c r="R141" s="157"/>
      <c r="S141" s="157"/>
      <c r="T141" s="158"/>
      <c r="AT141" s="153" t="s">
        <v>127</v>
      </c>
      <c r="AU141" s="153" t="s">
        <v>80</v>
      </c>
      <c r="AV141" s="13" t="s">
        <v>80</v>
      </c>
      <c r="AW141" s="13" t="s">
        <v>29</v>
      </c>
      <c r="AX141" s="13" t="s">
        <v>73</v>
      </c>
      <c r="AY141" s="153" t="s">
        <v>118</v>
      </c>
    </row>
    <row r="142" spans="1:65" s="14" customFormat="1" ht="11.25">
      <c r="B142" s="159"/>
      <c r="D142" s="152" t="s">
        <v>127</v>
      </c>
      <c r="E142" s="160" t="s">
        <v>1</v>
      </c>
      <c r="F142" s="161" t="s">
        <v>129</v>
      </c>
      <c r="H142" s="162">
        <v>0.94799999999999995</v>
      </c>
      <c r="L142" s="159"/>
      <c r="M142" s="163"/>
      <c r="N142" s="164"/>
      <c r="O142" s="164"/>
      <c r="P142" s="164"/>
      <c r="Q142" s="164"/>
      <c r="R142" s="164"/>
      <c r="S142" s="164"/>
      <c r="T142" s="165"/>
      <c r="AT142" s="160" t="s">
        <v>127</v>
      </c>
      <c r="AU142" s="160" t="s">
        <v>80</v>
      </c>
      <c r="AV142" s="14" t="s">
        <v>125</v>
      </c>
      <c r="AW142" s="14" t="s">
        <v>29</v>
      </c>
      <c r="AX142" s="14" t="s">
        <v>78</v>
      </c>
      <c r="AY142" s="160" t="s">
        <v>118</v>
      </c>
    </row>
    <row r="143" spans="1:65" s="2" customFormat="1" ht="33" customHeight="1">
      <c r="A143" s="30"/>
      <c r="B143" s="137"/>
      <c r="C143" s="138" t="s">
        <v>145</v>
      </c>
      <c r="D143" s="138" t="s">
        <v>121</v>
      </c>
      <c r="E143" s="139" t="s">
        <v>146</v>
      </c>
      <c r="F143" s="140" t="s">
        <v>147</v>
      </c>
      <c r="G143" s="141" t="s">
        <v>124</v>
      </c>
      <c r="H143" s="142">
        <v>9.4749999999999996</v>
      </c>
      <c r="I143" s="143">
        <v>368</v>
      </c>
      <c r="J143" s="143">
        <f>ROUND(I143*H143,2)</f>
        <v>3486.8</v>
      </c>
      <c r="K143" s="144"/>
      <c r="L143" s="31"/>
      <c r="M143" s="145" t="s">
        <v>1</v>
      </c>
      <c r="N143" s="146" t="s">
        <v>38</v>
      </c>
      <c r="O143" s="147">
        <v>0.12</v>
      </c>
      <c r="P143" s="147">
        <f>O143*H143</f>
        <v>1.137</v>
      </c>
      <c r="Q143" s="147">
        <v>1.103E-2</v>
      </c>
      <c r="R143" s="147">
        <f>Q143*H143</f>
        <v>0.10450925</v>
      </c>
      <c r="S143" s="147">
        <v>0</v>
      </c>
      <c r="T143" s="148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9" t="s">
        <v>125</v>
      </c>
      <c r="AT143" s="149" t="s">
        <v>121</v>
      </c>
      <c r="AU143" s="149" t="s">
        <v>80</v>
      </c>
      <c r="AY143" s="18" t="s">
        <v>118</v>
      </c>
      <c r="BE143" s="150">
        <f>IF(N143="základní",J143,0)</f>
        <v>3486.8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8" t="s">
        <v>78</v>
      </c>
      <c r="BK143" s="150">
        <f>ROUND(I143*H143,2)</f>
        <v>3486.8</v>
      </c>
      <c r="BL143" s="18" t="s">
        <v>125</v>
      </c>
      <c r="BM143" s="149" t="s">
        <v>148</v>
      </c>
    </row>
    <row r="144" spans="1:65" s="15" customFormat="1" ht="11.25">
      <c r="B144" s="166"/>
      <c r="D144" s="152" t="s">
        <v>127</v>
      </c>
      <c r="E144" s="167" t="s">
        <v>1</v>
      </c>
      <c r="F144" s="168" t="s">
        <v>143</v>
      </c>
      <c r="H144" s="167" t="s">
        <v>1</v>
      </c>
      <c r="L144" s="166"/>
      <c r="M144" s="169"/>
      <c r="N144" s="170"/>
      <c r="O144" s="170"/>
      <c r="P144" s="170"/>
      <c r="Q144" s="170"/>
      <c r="R144" s="170"/>
      <c r="S144" s="170"/>
      <c r="T144" s="171"/>
      <c r="AT144" s="167" t="s">
        <v>127</v>
      </c>
      <c r="AU144" s="167" t="s">
        <v>80</v>
      </c>
      <c r="AV144" s="15" t="s">
        <v>78</v>
      </c>
      <c r="AW144" s="15" t="s">
        <v>29</v>
      </c>
      <c r="AX144" s="15" t="s">
        <v>73</v>
      </c>
      <c r="AY144" s="167" t="s">
        <v>118</v>
      </c>
    </row>
    <row r="145" spans="1:65" s="13" customFormat="1" ht="22.5">
      <c r="B145" s="151"/>
      <c r="D145" s="152" t="s">
        <v>127</v>
      </c>
      <c r="E145" s="153" t="s">
        <v>1</v>
      </c>
      <c r="F145" s="154" t="s">
        <v>149</v>
      </c>
      <c r="H145" s="155">
        <v>9.4749999999999996</v>
      </c>
      <c r="L145" s="151"/>
      <c r="M145" s="156"/>
      <c r="N145" s="157"/>
      <c r="O145" s="157"/>
      <c r="P145" s="157"/>
      <c r="Q145" s="157"/>
      <c r="R145" s="157"/>
      <c r="S145" s="157"/>
      <c r="T145" s="158"/>
      <c r="AT145" s="153" t="s">
        <v>127</v>
      </c>
      <c r="AU145" s="153" t="s">
        <v>80</v>
      </c>
      <c r="AV145" s="13" t="s">
        <v>80</v>
      </c>
      <c r="AW145" s="13" t="s">
        <v>29</v>
      </c>
      <c r="AX145" s="13" t="s">
        <v>73</v>
      </c>
      <c r="AY145" s="153" t="s">
        <v>118</v>
      </c>
    </row>
    <row r="146" spans="1:65" s="14" customFormat="1" ht="11.25">
      <c r="B146" s="159"/>
      <c r="D146" s="152" t="s">
        <v>127</v>
      </c>
      <c r="E146" s="160" t="s">
        <v>1</v>
      </c>
      <c r="F146" s="161" t="s">
        <v>129</v>
      </c>
      <c r="H146" s="162">
        <v>9.4749999999999996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0" t="s">
        <v>127</v>
      </c>
      <c r="AU146" s="160" t="s">
        <v>80</v>
      </c>
      <c r="AV146" s="14" t="s">
        <v>125</v>
      </c>
      <c r="AW146" s="14" t="s">
        <v>29</v>
      </c>
      <c r="AX146" s="14" t="s">
        <v>78</v>
      </c>
      <c r="AY146" s="160" t="s">
        <v>118</v>
      </c>
    </row>
    <row r="147" spans="1:65" s="2" customFormat="1" ht="16.5" customHeight="1">
      <c r="A147" s="30"/>
      <c r="B147" s="137"/>
      <c r="C147" s="138" t="s">
        <v>150</v>
      </c>
      <c r="D147" s="138" t="s">
        <v>121</v>
      </c>
      <c r="E147" s="139" t="s">
        <v>151</v>
      </c>
      <c r="F147" s="140" t="s">
        <v>152</v>
      </c>
      <c r="G147" s="141" t="s">
        <v>153</v>
      </c>
      <c r="H147" s="142">
        <v>0.09</v>
      </c>
      <c r="I147" s="143">
        <v>46300</v>
      </c>
      <c r="J147" s="143">
        <f>ROUND(I147*H147,2)</f>
        <v>4167</v>
      </c>
      <c r="K147" s="144"/>
      <c r="L147" s="31"/>
      <c r="M147" s="145" t="s">
        <v>1</v>
      </c>
      <c r="N147" s="146" t="s">
        <v>38</v>
      </c>
      <c r="O147" s="147">
        <v>38.118000000000002</v>
      </c>
      <c r="P147" s="147">
        <f>O147*H147</f>
        <v>3.4306200000000002</v>
      </c>
      <c r="Q147" s="147">
        <v>1.0551600000000001</v>
      </c>
      <c r="R147" s="147">
        <f>Q147*H147</f>
        <v>9.4964400000000004E-2</v>
      </c>
      <c r="S147" s="147">
        <v>0</v>
      </c>
      <c r="T147" s="148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49" t="s">
        <v>125</v>
      </c>
      <c r="AT147" s="149" t="s">
        <v>121</v>
      </c>
      <c r="AU147" s="149" t="s">
        <v>80</v>
      </c>
      <c r="AY147" s="18" t="s">
        <v>118</v>
      </c>
      <c r="BE147" s="150">
        <f>IF(N147="základní",J147,0)</f>
        <v>4167</v>
      </c>
      <c r="BF147" s="150">
        <f>IF(N147="snížená",J147,0)</f>
        <v>0</v>
      </c>
      <c r="BG147" s="150">
        <f>IF(N147="zákl. přenesená",J147,0)</f>
        <v>0</v>
      </c>
      <c r="BH147" s="150">
        <f>IF(N147="sníž. přenesená",J147,0)</f>
        <v>0</v>
      </c>
      <c r="BI147" s="150">
        <f>IF(N147="nulová",J147,0)</f>
        <v>0</v>
      </c>
      <c r="BJ147" s="18" t="s">
        <v>78</v>
      </c>
      <c r="BK147" s="150">
        <f>ROUND(I147*H147,2)</f>
        <v>4167</v>
      </c>
      <c r="BL147" s="18" t="s">
        <v>125</v>
      </c>
      <c r="BM147" s="149" t="s">
        <v>154</v>
      </c>
    </row>
    <row r="148" spans="1:65" s="13" customFormat="1" ht="11.25">
      <c r="B148" s="151"/>
      <c r="D148" s="152" t="s">
        <v>127</v>
      </c>
      <c r="E148" s="153" t="s">
        <v>1</v>
      </c>
      <c r="F148" s="154" t="s">
        <v>155</v>
      </c>
      <c r="H148" s="155">
        <v>0.09</v>
      </c>
      <c r="L148" s="151"/>
      <c r="M148" s="156"/>
      <c r="N148" s="157"/>
      <c r="O148" s="157"/>
      <c r="P148" s="157"/>
      <c r="Q148" s="157"/>
      <c r="R148" s="157"/>
      <c r="S148" s="157"/>
      <c r="T148" s="158"/>
      <c r="AT148" s="153" t="s">
        <v>127</v>
      </c>
      <c r="AU148" s="153" t="s">
        <v>80</v>
      </c>
      <c r="AV148" s="13" t="s">
        <v>80</v>
      </c>
      <c r="AW148" s="13" t="s">
        <v>29</v>
      </c>
      <c r="AX148" s="13" t="s">
        <v>78</v>
      </c>
      <c r="AY148" s="153" t="s">
        <v>118</v>
      </c>
    </row>
    <row r="149" spans="1:65" s="2" customFormat="1" ht="16.5" customHeight="1">
      <c r="A149" s="30"/>
      <c r="B149" s="137"/>
      <c r="C149" s="138" t="s">
        <v>156</v>
      </c>
      <c r="D149" s="138" t="s">
        <v>121</v>
      </c>
      <c r="E149" s="139" t="s">
        <v>157</v>
      </c>
      <c r="F149" s="140" t="s">
        <v>158</v>
      </c>
      <c r="G149" s="141" t="s">
        <v>136</v>
      </c>
      <c r="H149" s="142">
        <v>7</v>
      </c>
      <c r="I149" s="143">
        <v>450</v>
      </c>
      <c r="J149" s="143">
        <f>ROUND(I149*H149,2)</f>
        <v>3150</v>
      </c>
      <c r="K149" s="144"/>
      <c r="L149" s="31"/>
      <c r="M149" s="145" t="s">
        <v>1</v>
      </c>
      <c r="N149" s="146" t="s">
        <v>38</v>
      </c>
      <c r="O149" s="147">
        <v>38.118000000000002</v>
      </c>
      <c r="P149" s="147">
        <f>O149*H149</f>
        <v>266.82600000000002</v>
      </c>
      <c r="Q149" s="147">
        <v>1.0551600000000001</v>
      </c>
      <c r="R149" s="147">
        <f>Q149*H149</f>
        <v>7.3861200000000009</v>
      </c>
      <c r="S149" s="147">
        <v>0</v>
      </c>
      <c r="T149" s="148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9" t="s">
        <v>125</v>
      </c>
      <c r="AT149" s="149" t="s">
        <v>121</v>
      </c>
      <c r="AU149" s="149" t="s">
        <v>80</v>
      </c>
      <c r="AY149" s="18" t="s">
        <v>118</v>
      </c>
      <c r="BE149" s="150">
        <f>IF(N149="základní",J149,0)</f>
        <v>3150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8" t="s">
        <v>78</v>
      </c>
      <c r="BK149" s="150">
        <f>ROUND(I149*H149,2)</f>
        <v>3150</v>
      </c>
      <c r="BL149" s="18" t="s">
        <v>125</v>
      </c>
      <c r="BM149" s="149" t="s">
        <v>159</v>
      </c>
    </row>
    <row r="150" spans="1:65" s="13" customFormat="1" ht="11.25">
      <c r="B150" s="151"/>
      <c r="D150" s="152" t="s">
        <v>127</v>
      </c>
      <c r="E150" s="153" t="s">
        <v>1</v>
      </c>
      <c r="F150" s="154" t="s">
        <v>160</v>
      </c>
      <c r="H150" s="155">
        <v>7</v>
      </c>
      <c r="L150" s="151"/>
      <c r="M150" s="156"/>
      <c r="N150" s="157"/>
      <c r="O150" s="157"/>
      <c r="P150" s="157"/>
      <c r="Q150" s="157"/>
      <c r="R150" s="157"/>
      <c r="S150" s="157"/>
      <c r="T150" s="158"/>
      <c r="AT150" s="153" t="s">
        <v>127</v>
      </c>
      <c r="AU150" s="153" t="s">
        <v>80</v>
      </c>
      <c r="AV150" s="13" t="s">
        <v>80</v>
      </c>
      <c r="AW150" s="13" t="s">
        <v>29</v>
      </c>
      <c r="AX150" s="13" t="s">
        <v>73</v>
      </c>
      <c r="AY150" s="153" t="s">
        <v>118</v>
      </c>
    </row>
    <row r="151" spans="1:65" s="14" customFormat="1" ht="11.25">
      <c r="B151" s="159"/>
      <c r="D151" s="152" t="s">
        <v>127</v>
      </c>
      <c r="E151" s="160" t="s">
        <v>1</v>
      </c>
      <c r="F151" s="161" t="s">
        <v>129</v>
      </c>
      <c r="H151" s="162">
        <v>7</v>
      </c>
      <c r="L151" s="159"/>
      <c r="M151" s="163"/>
      <c r="N151" s="164"/>
      <c r="O151" s="164"/>
      <c r="P151" s="164"/>
      <c r="Q151" s="164"/>
      <c r="R151" s="164"/>
      <c r="S151" s="164"/>
      <c r="T151" s="165"/>
      <c r="AT151" s="160" t="s">
        <v>127</v>
      </c>
      <c r="AU151" s="160" t="s">
        <v>80</v>
      </c>
      <c r="AV151" s="14" t="s">
        <v>125</v>
      </c>
      <c r="AW151" s="14" t="s">
        <v>29</v>
      </c>
      <c r="AX151" s="14" t="s">
        <v>78</v>
      </c>
      <c r="AY151" s="160" t="s">
        <v>118</v>
      </c>
    </row>
    <row r="152" spans="1:65" s="2" customFormat="1" ht="24.2" customHeight="1">
      <c r="A152" s="30"/>
      <c r="B152" s="137"/>
      <c r="C152" s="138" t="s">
        <v>161</v>
      </c>
      <c r="D152" s="138" t="s">
        <v>121</v>
      </c>
      <c r="E152" s="139" t="s">
        <v>162</v>
      </c>
      <c r="F152" s="140" t="s">
        <v>163</v>
      </c>
      <c r="G152" s="141" t="s">
        <v>136</v>
      </c>
      <c r="H152" s="142">
        <v>38</v>
      </c>
      <c r="I152" s="143">
        <v>500</v>
      </c>
      <c r="J152" s="143">
        <f>ROUND(I152*H152,2)</f>
        <v>19000</v>
      </c>
      <c r="K152" s="144"/>
      <c r="L152" s="31"/>
      <c r="M152" s="145" t="s">
        <v>1</v>
      </c>
      <c r="N152" s="146" t="s">
        <v>38</v>
      </c>
      <c r="O152" s="147">
        <v>38.118000000000002</v>
      </c>
      <c r="P152" s="147">
        <f>O152*H152</f>
        <v>1448.4840000000002</v>
      </c>
      <c r="Q152" s="147">
        <v>1.0551600000000001</v>
      </c>
      <c r="R152" s="147">
        <f>Q152*H152</f>
        <v>40.096080000000001</v>
      </c>
      <c r="S152" s="147">
        <v>0</v>
      </c>
      <c r="T152" s="148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9" t="s">
        <v>125</v>
      </c>
      <c r="AT152" s="149" t="s">
        <v>121</v>
      </c>
      <c r="AU152" s="149" t="s">
        <v>80</v>
      </c>
      <c r="AY152" s="18" t="s">
        <v>118</v>
      </c>
      <c r="BE152" s="150">
        <f>IF(N152="základní",J152,0)</f>
        <v>19000</v>
      </c>
      <c r="BF152" s="150">
        <f>IF(N152="snížená",J152,0)</f>
        <v>0</v>
      </c>
      <c r="BG152" s="150">
        <f>IF(N152="zákl. přenesená",J152,0)</f>
        <v>0</v>
      </c>
      <c r="BH152" s="150">
        <f>IF(N152="sníž. přenesená",J152,0)</f>
        <v>0</v>
      </c>
      <c r="BI152" s="150">
        <f>IF(N152="nulová",J152,0)</f>
        <v>0</v>
      </c>
      <c r="BJ152" s="18" t="s">
        <v>78</v>
      </c>
      <c r="BK152" s="150">
        <f>ROUND(I152*H152,2)</f>
        <v>19000</v>
      </c>
      <c r="BL152" s="18" t="s">
        <v>125</v>
      </c>
      <c r="BM152" s="149" t="s">
        <v>164</v>
      </c>
    </row>
    <row r="153" spans="1:65" s="13" customFormat="1" ht="11.25">
      <c r="B153" s="151"/>
      <c r="D153" s="152" t="s">
        <v>127</v>
      </c>
      <c r="E153" s="153" t="s">
        <v>1</v>
      </c>
      <c r="F153" s="154" t="s">
        <v>165</v>
      </c>
      <c r="H153" s="155">
        <v>38</v>
      </c>
      <c r="L153" s="151"/>
      <c r="M153" s="156"/>
      <c r="N153" s="157"/>
      <c r="O153" s="157"/>
      <c r="P153" s="157"/>
      <c r="Q153" s="157"/>
      <c r="R153" s="157"/>
      <c r="S153" s="157"/>
      <c r="T153" s="158"/>
      <c r="AT153" s="153" t="s">
        <v>127</v>
      </c>
      <c r="AU153" s="153" t="s">
        <v>80</v>
      </c>
      <c r="AV153" s="13" t="s">
        <v>80</v>
      </c>
      <c r="AW153" s="13" t="s">
        <v>29</v>
      </c>
      <c r="AX153" s="13" t="s">
        <v>73</v>
      </c>
      <c r="AY153" s="153" t="s">
        <v>118</v>
      </c>
    </row>
    <row r="154" spans="1:65" s="14" customFormat="1" ht="11.25">
      <c r="B154" s="159"/>
      <c r="D154" s="152" t="s">
        <v>127</v>
      </c>
      <c r="E154" s="160" t="s">
        <v>1</v>
      </c>
      <c r="F154" s="161" t="s">
        <v>129</v>
      </c>
      <c r="H154" s="162">
        <v>38</v>
      </c>
      <c r="L154" s="159"/>
      <c r="M154" s="163"/>
      <c r="N154" s="164"/>
      <c r="O154" s="164"/>
      <c r="P154" s="164"/>
      <c r="Q154" s="164"/>
      <c r="R154" s="164"/>
      <c r="S154" s="164"/>
      <c r="T154" s="165"/>
      <c r="AT154" s="160" t="s">
        <v>127</v>
      </c>
      <c r="AU154" s="160" t="s">
        <v>80</v>
      </c>
      <c r="AV154" s="14" t="s">
        <v>125</v>
      </c>
      <c r="AW154" s="14" t="s">
        <v>29</v>
      </c>
      <c r="AX154" s="14" t="s">
        <v>78</v>
      </c>
      <c r="AY154" s="160" t="s">
        <v>118</v>
      </c>
    </row>
    <row r="155" spans="1:65" s="12" customFormat="1" ht="22.9" customHeight="1">
      <c r="B155" s="125"/>
      <c r="D155" s="126" t="s">
        <v>72</v>
      </c>
      <c r="E155" s="135" t="s">
        <v>166</v>
      </c>
      <c r="F155" s="135" t="s">
        <v>167</v>
      </c>
      <c r="J155" s="136">
        <f>BK155</f>
        <v>163182.06</v>
      </c>
      <c r="L155" s="125"/>
      <c r="M155" s="129"/>
      <c r="N155" s="130"/>
      <c r="O155" s="130"/>
      <c r="P155" s="131">
        <f>SUM(P156:P191)</f>
        <v>343.48984900000005</v>
      </c>
      <c r="Q155" s="130"/>
      <c r="R155" s="131">
        <f>SUM(R156:R191)</f>
        <v>0.26773856000000001</v>
      </c>
      <c r="S155" s="130"/>
      <c r="T155" s="132">
        <f>SUM(T156:T191)</f>
        <v>17.601749999999999</v>
      </c>
      <c r="AR155" s="126" t="s">
        <v>78</v>
      </c>
      <c r="AT155" s="133" t="s">
        <v>72</v>
      </c>
      <c r="AU155" s="133" t="s">
        <v>78</v>
      </c>
      <c r="AY155" s="126" t="s">
        <v>118</v>
      </c>
      <c r="BK155" s="134">
        <f>SUM(BK156:BK191)</f>
        <v>163182.06</v>
      </c>
    </row>
    <row r="156" spans="1:65" s="2" customFormat="1" ht="24.2" customHeight="1">
      <c r="A156" s="30"/>
      <c r="B156" s="137"/>
      <c r="C156" s="138" t="s">
        <v>166</v>
      </c>
      <c r="D156" s="138" t="s">
        <v>121</v>
      </c>
      <c r="E156" s="139" t="s">
        <v>168</v>
      </c>
      <c r="F156" s="140" t="s">
        <v>169</v>
      </c>
      <c r="G156" s="141" t="s">
        <v>170</v>
      </c>
      <c r="H156" s="142">
        <v>30</v>
      </c>
      <c r="I156" s="143">
        <v>1110</v>
      </c>
      <c r="J156" s="143">
        <f>ROUND(I156*H156,2)</f>
        <v>33300</v>
      </c>
      <c r="K156" s="144"/>
      <c r="L156" s="31"/>
      <c r="M156" s="145" t="s">
        <v>1</v>
      </c>
      <c r="N156" s="146" t="s">
        <v>38</v>
      </c>
      <c r="O156" s="147">
        <v>2</v>
      </c>
      <c r="P156" s="147">
        <f>O156*H156</f>
        <v>60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9" t="s">
        <v>125</v>
      </c>
      <c r="AT156" s="149" t="s">
        <v>121</v>
      </c>
      <c r="AU156" s="149" t="s">
        <v>80</v>
      </c>
      <c r="AY156" s="18" t="s">
        <v>118</v>
      </c>
      <c r="BE156" s="150">
        <f>IF(N156="základní",J156,0)</f>
        <v>33300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8" t="s">
        <v>78</v>
      </c>
      <c r="BK156" s="150">
        <f>ROUND(I156*H156,2)</f>
        <v>33300</v>
      </c>
      <c r="BL156" s="18" t="s">
        <v>125</v>
      </c>
      <c r="BM156" s="149" t="s">
        <v>171</v>
      </c>
    </row>
    <row r="157" spans="1:65" s="13" customFormat="1" ht="11.25">
      <c r="B157" s="151"/>
      <c r="D157" s="152" t="s">
        <v>127</v>
      </c>
      <c r="E157" s="153" t="s">
        <v>1</v>
      </c>
      <c r="F157" s="154" t="s">
        <v>172</v>
      </c>
      <c r="H157" s="155">
        <v>30</v>
      </c>
      <c r="L157" s="151"/>
      <c r="M157" s="156"/>
      <c r="N157" s="157"/>
      <c r="O157" s="157"/>
      <c r="P157" s="157"/>
      <c r="Q157" s="157"/>
      <c r="R157" s="157"/>
      <c r="S157" s="157"/>
      <c r="T157" s="158"/>
      <c r="AT157" s="153" t="s">
        <v>127</v>
      </c>
      <c r="AU157" s="153" t="s">
        <v>80</v>
      </c>
      <c r="AV157" s="13" t="s">
        <v>80</v>
      </c>
      <c r="AW157" s="13" t="s">
        <v>29</v>
      </c>
      <c r="AX157" s="13" t="s">
        <v>73</v>
      </c>
      <c r="AY157" s="153" t="s">
        <v>118</v>
      </c>
    </row>
    <row r="158" spans="1:65" s="14" customFormat="1" ht="11.25">
      <c r="B158" s="159"/>
      <c r="D158" s="152" t="s">
        <v>127</v>
      </c>
      <c r="E158" s="160" t="s">
        <v>1</v>
      </c>
      <c r="F158" s="161" t="s">
        <v>129</v>
      </c>
      <c r="H158" s="162">
        <v>30</v>
      </c>
      <c r="L158" s="159"/>
      <c r="M158" s="163"/>
      <c r="N158" s="164"/>
      <c r="O158" s="164"/>
      <c r="P158" s="164"/>
      <c r="Q158" s="164"/>
      <c r="R158" s="164"/>
      <c r="S158" s="164"/>
      <c r="T158" s="165"/>
      <c r="AT158" s="160" t="s">
        <v>127</v>
      </c>
      <c r="AU158" s="160" t="s">
        <v>80</v>
      </c>
      <c r="AV158" s="14" t="s">
        <v>125</v>
      </c>
      <c r="AW158" s="14" t="s">
        <v>29</v>
      </c>
      <c r="AX158" s="14" t="s">
        <v>78</v>
      </c>
      <c r="AY158" s="160" t="s">
        <v>118</v>
      </c>
    </row>
    <row r="159" spans="1:65" s="2" customFormat="1" ht="24.2" customHeight="1">
      <c r="A159" s="30"/>
      <c r="B159" s="137"/>
      <c r="C159" s="138" t="s">
        <v>173</v>
      </c>
      <c r="D159" s="138" t="s">
        <v>121</v>
      </c>
      <c r="E159" s="139" t="s">
        <v>174</v>
      </c>
      <c r="F159" s="140" t="s">
        <v>175</v>
      </c>
      <c r="G159" s="141" t="s">
        <v>124</v>
      </c>
      <c r="H159" s="142">
        <v>642.98500000000001</v>
      </c>
      <c r="I159" s="143">
        <v>50.5</v>
      </c>
      <c r="J159" s="143">
        <f>ROUND(I159*H159,2)</f>
        <v>32470.74</v>
      </c>
      <c r="K159" s="144"/>
      <c r="L159" s="31"/>
      <c r="M159" s="145" t="s">
        <v>1</v>
      </c>
      <c r="N159" s="146" t="s">
        <v>38</v>
      </c>
      <c r="O159" s="147">
        <v>0.16200000000000001</v>
      </c>
      <c r="P159" s="147">
        <f>O159*H159</f>
        <v>104.16357000000001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9" t="s">
        <v>125</v>
      </c>
      <c r="AT159" s="149" t="s">
        <v>121</v>
      </c>
      <c r="AU159" s="149" t="s">
        <v>80</v>
      </c>
      <c r="AY159" s="18" t="s">
        <v>118</v>
      </c>
      <c r="BE159" s="150">
        <f>IF(N159="základní",J159,0)</f>
        <v>32470.74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8" t="s">
        <v>78</v>
      </c>
      <c r="BK159" s="150">
        <f>ROUND(I159*H159,2)</f>
        <v>32470.74</v>
      </c>
      <c r="BL159" s="18" t="s">
        <v>125</v>
      </c>
      <c r="BM159" s="149" t="s">
        <v>176</v>
      </c>
    </row>
    <row r="160" spans="1:65" s="13" customFormat="1" ht="33.75">
      <c r="B160" s="151"/>
      <c r="D160" s="152" t="s">
        <v>127</v>
      </c>
      <c r="E160" s="153" t="s">
        <v>1</v>
      </c>
      <c r="F160" s="154" t="s">
        <v>177</v>
      </c>
      <c r="H160" s="155">
        <v>642.98500000000001</v>
      </c>
      <c r="L160" s="151"/>
      <c r="M160" s="156"/>
      <c r="N160" s="157"/>
      <c r="O160" s="157"/>
      <c r="P160" s="157"/>
      <c r="Q160" s="157"/>
      <c r="R160" s="157"/>
      <c r="S160" s="157"/>
      <c r="T160" s="158"/>
      <c r="AT160" s="153" t="s">
        <v>127</v>
      </c>
      <c r="AU160" s="153" t="s">
        <v>80</v>
      </c>
      <c r="AV160" s="13" t="s">
        <v>80</v>
      </c>
      <c r="AW160" s="13" t="s">
        <v>29</v>
      </c>
      <c r="AX160" s="13" t="s">
        <v>73</v>
      </c>
      <c r="AY160" s="153" t="s">
        <v>118</v>
      </c>
    </row>
    <row r="161" spans="1:65" s="14" customFormat="1" ht="11.25">
      <c r="B161" s="159"/>
      <c r="D161" s="152" t="s">
        <v>127</v>
      </c>
      <c r="E161" s="160" t="s">
        <v>1</v>
      </c>
      <c r="F161" s="161" t="s">
        <v>129</v>
      </c>
      <c r="H161" s="162">
        <v>642.98500000000001</v>
      </c>
      <c r="L161" s="159"/>
      <c r="M161" s="163"/>
      <c r="N161" s="164"/>
      <c r="O161" s="164"/>
      <c r="P161" s="164"/>
      <c r="Q161" s="164"/>
      <c r="R161" s="164"/>
      <c r="S161" s="164"/>
      <c r="T161" s="165"/>
      <c r="AT161" s="160" t="s">
        <v>127</v>
      </c>
      <c r="AU161" s="160" t="s">
        <v>80</v>
      </c>
      <c r="AV161" s="14" t="s">
        <v>125</v>
      </c>
      <c r="AW161" s="14" t="s">
        <v>29</v>
      </c>
      <c r="AX161" s="14" t="s">
        <v>78</v>
      </c>
      <c r="AY161" s="160" t="s">
        <v>118</v>
      </c>
    </row>
    <row r="162" spans="1:65" s="2" customFormat="1" ht="24.2" customHeight="1">
      <c r="A162" s="30"/>
      <c r="B162" s="137"/>
      <c r="C162" s="138" t="s">
        <v>178</v>
      </c>
      <c r="D162" s="138" t="s">
        <v>121</v>
      </c>
      <c r="E162" s="139" t="s">
        <v>179</v>
      </c>
      <c r="F162" s="140" t="s">
        <v>180</v>
      </c>
      <c r="G162" s="141" t="s">
        <v>136</v>
      </c>
      <c r="H162" s="142">
        <v>6</v>
      </c>
      <c r="I162" s="143">
        <v>95</v>
      </c>
      <c r="J162" s="143">
        <f>ROUND(I162*H162,2)</f>
        <v>570</v>
      </c>
      <c r="K162" s="144"/>
      <c r="L162" s="31"/>
      <c r="M162" s="145" t="s">
        <v>1</v>
      </c>
      <c r="N162" s="146" t="s">
        <v>38</v>
      </c>
      <c r="O162" s="147">
        <v>9.2999999999999999E-2</v>
      </c>
      <c r="P162" s="147">
        <f>O162*H162</f>
        <v>0.55800000000000005</v>
      </c>
      <c r="Q162" s="147">
        <v>3.3000000000000002E-2</v>
      </c>
      <c r="R162" s="147">
        <f>Q162*H162</f>
        <v>0.19800000000000001</v>
      </c>
      <c r="S162" s="147">
        <v>0</v>
      </c>
      <c r="T162" s="148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9" t="s">
        <v>125</v>
      </c>
      <c r="AT162" s="149" t="s">
        <v>121</v>
      </c>
      <c r="AU162" s="149" t="s">
        <v>80</v>
      </c>
      <c r="AY162" s="18" t="s">
        <v>118</v>
      </c>
      <c r="BE162" s="150">
        <f>IF(N162="základní",J162,0)</f>
        <v>570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8" t="s">
        <v>78</v>
      </c>
      <c r="BK162" s="150">
        <f>ROUND(I162*H162,2)</f>
        <v>570</v>
      </c>
      <c r="BL162" s="18" t="s">
        <v>125</v>
      </c>
      <c r="BM162" s="149" t="s">
        <v>181</v>
      </c>
    </row>
    <row r="163" spans="1:65" s="13" customFormat="1" ht="11.25">
      <c r="B163" s="151"/>
      <c r="D163" s="152" t="s">
        <v>127</v>
      </c>
      <c r="E163" s="153" t="s">
        <v>1</v>
      </c>
      <c r="F163" s="154" t="s">
        <v>182</v>
      </c>
      <c r="H163" s="155">
        <v>6</v>
      </c>
      <c r="L163" s="151"/>
      <c r="M163" s="156"/>
      <c r="N163" s="157"/>
      <c r="O163" s="157"/>
      <c r="P163" s="157"/>
      <c r="Q163" s="157"/>
      <c r="R163" s="157"/>
      <c r="S163" s="157"/>
      <c r="T163" s="158"/>
      <c r="AT163" s="153" t="s">
        <v>127</v>
      </c>
      <c r="AU163" s="153" t="s">
        <v>80</v>
      </c>
      <c r="AV163" s="13" t="s">
        <v>80</v>
      </c>
      <c r="AW163" s="13" t="s">
        <v>29</v>
      </c>
      <c r="AX163" s="13" t="s">
        <v>73</v>
      </c>
      <c r="AY163" s="153" t="s">
        <v>118</v>
      </c>
    </row>
    <row r="164" spans="1:65" s="14" customFormat="1" ht="11.25">
      <c r="B164" s="159"/>
      <c r="D164" s="152" t="s">
        <v>127</v>
      </c>
      <c r="E164" s="160" t="s">
        <v>1</v>
      </c>
      <c r="F164" s="161" t="s">
        <v>129</v>
      </c>
      <c r="H164" s="162">
        <v>6</v>
      </c>
      <c r="L164" s="159"/>
      <c r="M164" s="163"/>
      <c r="N164" s="164"/>
      <c r="O164" s="164"/>
      <c r="P164" s="164"/>
      <c r="Q164" s="164"/>
      <c r="R164" s="164"/>
      <c r="S164" s="164"/>
      <c r="T164" s="165"/>
      <c r="AT164" s="160" t="s">
        <v>127</v>
      </c>
      <c r="AU164" s="160" t="s">
        <v>80</v>
      </c>
      <c r="AV164" s="14" t="s">
        <v>125</v>
      </c>
      <c r="AW164" s="14" t="s">
        <v>29</v>
      </c>
      <c r="AX164" s="14" t="s">
        <v>78</v>
      </c>
      <c r="AY164" s="160" t="s">
        <v>118</v>
      </c>
    </row>
    <row r="165" spans="1:65" s="2" customFormat="1" ht="16.5" customHeight="1">
      <c r="A165" s="30"/>
      <c r="B165" s="137"/>
      <c r="C165" s="138" t="s">
        <v>183</v>
      </c>
      <c r="D165" s="138" t="s">
        <v>121</v>
      </c>
      <c r="E165" s="139" t="s">
        <v>184</v>
      </c>
      <c r="F165" s="140" t="s">
        <v>185</v>
      </c>
      <c r="G165" s="141" t="s">
        <v>136</v>
      </c>
      <c r="H165" s="142">
        <v>2</v>
      </c>
      <c r="I165" s="143">
        <v>5000</v>
      </c>
      <c r="J165" s="143">
        <f>ROUND(I165*H165,2)</f>
        <v>10000</v>
      </c>
      <c r="K165" s="144"/>
      <c r="L165" s="31"/>
      <c r="M165" s="145" t="s">
        <v>1</v>
      </c>
      <c r="N165" s="146" t="s">
        <v>38</v>
      </c>
      <c r="O165" s="147">
        <v>9.2999999999999999E-2</v>
      </c>
      <c r="P165" s="147">
        <f>O165*H165</f>
        <v>0.186</v>
      </c>
      <c r="Q165" s="147">
        <v>3.3000000000000002E-2</v>
      </c>
      <c r="R165" s="147">
        <f>Q165*H165</f>
        <v>6.6000000000000003E-2</v>
      </c>
      <c r="S165" s="147">
        <v>0</v>
      </c>
      <c r="T165" s="148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9" t="s">
        <v>125</v>
      </c>
      <c r="AT165" s="149" t="s">
        <v>121</v>
      </c>
      <c r="AU165" s="149" t="s">
        <v>80</v>
      </c>
      <c r="AY165" s="18" t="s">
        <v>118</v>
      </c>
      <c r="BE165" s="150">
        <f>IF(N165="základní",J165,0)</f>
        <v>10000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8" t="s">
        <v>78</v>
      </c>
      <c r="BK165" s="150">
        <f>ROUND(I165*H165,2)</f>
        <v>10000</v>
      </c>
      <c r="BL165" s="18" t="s">
        <v>125</v>
      </c>
      <c r="BM165" s="149" t="s">
        <v>186</v>
      </c>
    </row>
    <row r="166" spans="1:65" s="13" customFormat="1" ht="11.25">
      <c r="B166" s="151"/>
      <c r="D166" s="152" t="s">
        <v>127</v>
      </c>
      <c r="E166" s="153" t="s">
        <v>1</v>
      </c>
      <c r="F166" s="154" t="s">
        <v>187</v>
      </c>
      <c r="H166" s="155">
        <v>2</v>
      </c>
      <c r="L166" s="151"/>
      <c r="M166" s="156"/>
      <c r="N166" s="157"/>
      <c r="O166" s="157"/>
      <c r="P166" s="157"/>
      <c r="Q166" s="157"/>
      <c r="R166" s="157"/>
      <c r="S166" s="157"/>
      <c r="T166" s="158"/>
      <c r="AT166" s="153" t="s">
        <v>127</v>
      </c>
      <c r="AU166" s="153" t="s">
        <v>80</v>
      </c>
      <c r="AV166" s="13" t="s">
        <v>80</v>
      </c>
      <c r="AW166" s="13" t="s">
        <v>29</v>
      </c>
      <c r="AX166" s="13" t="s">
        <v>73</v>
      </c>
      <c r="AY166" s="153" t="s">
        <v>118</v>
      </c>
    </row>
    <row r="167" spans="1:65" s="14" customFormat="1" ht="11.25">
      <c r="B167" s="159"/>
      <c r="D167" s="152" t="s">
        <v>127</v>
      </c>
      <c r="E167" s="160" t="s">
        <v>1</v>
      </c>
      <c r="F167" s="161" t="s">
        <v>129</v>
      </c>
      <c r="H167" s="162">
        <v>2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0" t="s">
        <v>127</v>
      </c>
      <c r="AU167" s="160" t="s">
        <v>80</v>
      </c>
      <c r="AV167" s="14" t="s">
        <v>125</v>
      </c>
      <c r="AW167" s="14" t="s">
        <v>29</v>
      </c>
      <c r="AX167" s="14" t="s">
        <v>78</v>
      </c>
      <c r="AY167" s="160" t="s">
        <v>118</v>
      </c>
    </row>
    <row r="168" spans="1:65" s="2" customFormat="1" ht="24.2" customHeight="1">
      <c r="A168" s="30"/>
      <c r="B168" s="137"/>
      <c r="C168" s="138" t="s">
        <v>188</v>
      </c>
      <c r="D168" s="138" t="s">
        <v>121</v>
      </c>
      <c r="E168" s="139" t="s">
        <v>189</v>
      </c>
      <c r="F168" s="140" t="s">
        <v>190</v>
      </c>
      <c r="G168" s="141" t="s">
        <v>141</v>
      </c>
      <c r="H168" s="142">
        <v>0.4</v>
      </c>
      <c r="I168" s="143">
        <v>938</v>
      </c>
      <c r="J168" s="143">
        <f>ROUND(I168*H168,2)</f>
        <v>375.2</v>
      </c>
      <c r="K168" s="144"/>
      <c r="L168" s="31"/>
      <c r="M168" s="145" t="s">
        <v>1</v>
      </c>
      <c r="N168" s="146" t="s">
        <v>38</v>
      </c>
      <c r="O168" s="147">
        <v>1.998</v>
      </c>
      <c r="P168" s="147">
        <f>O168*H168</f>
        <v>0.79920000000000002</v>
      </c>
      <c r="Q168" s="147">
        <v>0</v>
      </c>
      <c r="R168" s="147">
        <f>Q168*H168</f>
        <v>0</v>
      </c>
      <c r="S168" s="147">
        <v>1.8</v>
      </c>
      <c r="T168" s="148">
        <f>S168*H168</f>
        <v>0.72000000000000008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9" t="s">
        <v>125</v>
      </c>
      <c r="AT168" s="149" t="s">
        <v>121</v>
      </c>
      <c r="AU168" s="149" t="s">
        <v>80</v>
      </c>
      <c r="AY168" s="18" t="s">
        <v>118</v>
      </c>
      <c r="BE168" s="150">
        <f>IF(N168="základní",J168,0)</f>
        <v>375.2</v>
      </c>
      <c r="BF168" s="150">
        <f>IF(N168="snížená",J168,0)</f>
        <v>0</v>
      </c>
      <c r="BG168" s="150">
        <f>IF(N168="zákl. přenesená",J168,0)</f>
        <v>0</v>
      </c>
      <c r="BH168" s="150">
        <f>IF(N168="sníž. přenesená",J168,0)</f>
        <v>0</v>
      </c>
      <c r="BI168" s="150">
        <f>IF(N168="nulová",J168,0)</f>
        <v>0</v>
      </c>
      <c r="BJ168" s="18" t="s">
        <v>78</v>
      </c>
      <c r="BK168" s="150">
        <f>ROUND(I168*H168,2)</f>
        <v>375.2</v>
      </c>
      <c r="BL168" s="18" t="s">
        <v>125</v>
      </c>
      <c r="BM168" s="149" t="s">
        <v>191</v>
      </c>
    </row>
    <row r="169" spans="1:65" s="13" customFormat="1" ht="11.25">
      <c r="B169" s="151"/>
      <c r="D169" s="152" t="s">
        <v>127</v>
      </c>
      <c r="E169" s="153" t="s">
        <v>1</v>
      </c>
      <c r="F169" s="154" t="s">
        <v>192</v>
      </c>
      <c r="H169" s="155">
        <v>0.4</v>
      </c>
      <c r="L169" s="151"/>
      <c r="M169" s="156"/>
      <c r="N169" s="157"/>
      <c r="O169" s="157"/>
      <c r="P169" s="157"/>
      <c r="Q169" s="157"/>
      <c r="R169" s="157"/>
      <c r="S169" s="157"/>
      <c r="T169" s="158"/>
      <c r="AT169" s="153" t="s">
        <v>127</v>
      </c>
      <c r="AU169" s="153" t="s">
        <v>80</v>
      </c>
      <c r="AV169" s="13" t="s">
        <v>80</v>
      </c>
      <c r="AW169" s="13" t="s">
        <v>29</v>
      </c>
      <c r="AX169" s="13" t="s">
        <v>73</v>
      </c>
      <c r="AY169" s="153" t="s">
        <v>118</v>
      </c>
    </row>
    <row r="170" spans="1:65" s="14" customFormat="1" ht="11.25">
      <c r="B170" s="159"/>
      <c r="D170" s="152" t="s">
        <v>127</v>
      </c>
      <c r="E170" s="160" t="s">
        <v>1</v>
      </c>
      <c r="F170" s="161" t="s">
        <v>129</v>
      </c>
      <c r="H170" s="162">
        <v>0.4</v>
      </c>
      <c r="L170" s="159"/>
      <c r="M170" s="163"/>
      <c r="N170" s="164"/>
      <c r="O170" s="164"/>
      <c r="P170" s="164"/>
      <c r="Q170" s="164"/>
      <c r="R170" s="164"/>
      <c r="S170" s="164"/>
      <c r="T170" s="165"/>
      <c r="AT170" s="160" t="s">
        <v>127</v>
      </c>
      <c r="AU170" s="160" t="s">
        <v>80</v>
      </c>
      <c r="AV170" s="14" t="s">
        <v>125</v>
      </c>
      <c r="AW170" s="14" t="s">
        <v>29</v>
      </c>
      <c r="AX170" s="14" t="s">
        <v>78</v>
      </c>
      <c r="AY170" s="160" t="s">
        <v>118</v>
      </c>
    </row>
    <row r="171" spans="1:65" s="2" customFormat="1" ht="21.75" customHeight="1">
      <c r="A171" s="30"/>
      <c r="B171" s="137"/>
      <c r="C171" s="138" t="s">
        <v>193</v>
      </c>
      <c r="D171" s="138" t="s">
        <v>121</v>
      </c>
      <c r="E171" s="139" t="s">
        <v>194</v>
      </c>
      <c r="F171" s="140" t="s">
        <v>195</v>
      </c>
      <c r="G171" s="141" t="s">
        <v>141</v>
      </c>
      <c r="H171" s="142">
        <v>5.0069999999999997</v>
      </c>
      <c r="I171" s="143">
        <v>6460</v>
      </c>
      <c r="J171" s="143">
        <f>ROUND(I171*H171,2)</f>
        <v>32345.22</v>
      </c>
      <c r="K171" s="144"/>
      <c r="L171" s="31"/>
      <c r="M171" s="145" t="s">
        <v>1</v>
      </c>
      <c r="N171" s="146" t="s">
        <v>38</v>
      </c>
      <c r="O171" s="147">
        <v>15.932</v>
      </c>
      <c r="P171" s="147">
        <f>O171*H171</f>
        <v>79.771523999999999</v>
      </c>
      <c r="Q171" s="147">
        <v>0</v>
      </c>
      <c r="R171" s="147">
        <f>Q171*H171</f>
        <v>0</v>
      </c>
      <c r="S171" s="147">
        <v>2.4</v>
      </c>
      <c r="T171" s="148">
        <f>S171*H171</f>
        <v>12.016799999999998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9" t="s">
        <v>125</v>
      </c>
      <c r="AT171" s="149" t="s">
        <v>121</v>
      </c>
      <c r="AU171" s="149" t="s">
        <v>80</v>
      </c>
      <c r="AY171" s="18" t="s">
        <v>118</v>
      </c>
      <c r="BE171" s="150">
        <f>IF(N171="základní",J171,0)</f>
        <v>32345.22</v>
      </c>
      <c r="BF171" s="150">
        <f>IF(N171="snížená",J171,0)</f>
        <v>0</v>
      </c>
      <c r="BG171" s="150">
        <f>IF(N171="zákl. přenesená",J171,0)</f>
        <v>0</v>
      </c>
      <c r="BH171" s="150">
        <f>IF(N171="sníž. přenesená",J171,0)</f>
        <v>0</v>
      </c>
      <c r="BI171" s="150">
        <f>IF(N171="nulová",J171,0)</f>
        <v>0</v>
      </c>
      <c r="BJ171" s="18" t="s">
        <v>78</v>
      </c>
      <c r="BK171" s="150">
        <f>ROUND(I171*H171,2)</f>
        <v>32345.22</v>
      </c>
      <c r="BL171" s="18" t="s">
        <v>125</v>
      </c>
      <c r="BM171" s="149" t="s">
        <v>196</v>
      </c>
    </row>
    <row r="172" spans="1:65" s="15" customFormat="1" ht="11.25">
      <c r="B172" s="166"/>
      <c r="D172" s="152" t="s">
        <v>127</v>
      </c>
      <c r="E172" s="167" t="s">
        <v>1</v>
      </c>
      <c r="F172" s="168" t="s">
        <v>143</v>
      </c>
      <c r="H172" s="167" t="s">
        <v>1</v>
      </c>
      <c r="L172" s="166"/>
      <c r="M172" s="169"/>
      <c r="N172" s="170"/>
      <c r="O172" s="170"/>
      <c r="P172" s="170"/>
      <c r="Q172" s="170"/>
      <c r="R172" s="170"/>
      <c r="S172" s="170"/>
      <c r="T172" s="171"/>
      <c r="AT172" s="167" t="s">
        <v>127</v>
      </c>
      <c r="AU172" s="167" t="s">
        <v>80</v>
      </c>
      <c r="AV172" s="15" t="s">
        <v>78</v>
      </c>
      <c r="AW172" s="15" t="s">
        <v>29</v>
      </c>
      <c r="AX172" s="15" t="s">
        <v>73</v>
      </c>
      <c r="AY172" s="167" t="s">
        <v>118</v>
      </c>
    </row>
    <row r="173" spans="1:65" s="13" customFormat="1" ht="22.5">
      <c r="B173" s="151"/>
      <c r="D173" s="152" t="s">
        <v>127</v>
      </c>
      <c r="E173" s="153" t="s">
        <v>1</v>
      </c>
      <c r="F173" s="154" t="s">
        <v>197</v>
      </c>
      <c r="H173" s="155">
        <v>31.65</v>
      </c>
      <c r="L173" s="151"/>
      <c r="M173" s="156"/>
      <c r="N173" s="157"/>
      <c r="O173" s="157"/>
      <c r="P173" s="157"/>
      <c r="Q173" s="157"/>
      <c r="R173" s="157"/>
      <c r="S173" s="157"/>
      <c r="T173" s="158"/>
      <c r="AT173" s="153" t="s">
        <v>127</v>
      </c>
      <c r="AU173" s="153" t="s">
        <v>80</v>
      </c>
      <c r="AV173" s="13" t="s">
        <v>80</v>
      </c>
      <c r="AW173" s="13" t="s">
        <v>29</v>
      </c>
      <c r="AX173" s="13" t="s">
        <v>73</v>
      </c>
      <c r="AY173" s="153" t="s">
        <v>118</v>
      </c>
    </row>
    <row r="174" spans="1:65" s="13" customFormat="1" ht="11.25">
      <c r="B174" s="151"/>
      <c r="D174" s="152" t="s">
        <v>127</v>
      </c>
      <c r="E174" s="153" t="s">
        <v>1</v>
      </c>
      <c r="F174" s="154" t="s">
        <v>198</v>
      </c>
      <c r="H174" s="155">
        <v>4.1150000000000002</v>
      </c>
      <c r="L174" s="151"/>
      <c r="M174" s="156"/>
      <c r="N174" s="157"/>
      <c r="O174" s="157"/>
      <c r="P174" s="157"/>
      <c r="Q174" s="157"/>
      <c r="R174" s="157"/>
      <c r="S174" s="157"/>
      <c r="T174" s="158"/>
      <c r="AT174" s="153" t="s">
        <v>127</v>
      </c>
      <c r="AU174" s="153" t="s">
        <v>80</v>
      </c>
      <c r="AV174" s="13" t="s">
        <v>80</v>
      </c>
      <c r="AW174" s="13" t="s">
        <v>29</v>
      </c>
      <c r="AX174" s="13" t="s">
        <v>73</v>
      </c>
      <c r="AY174" s="153" t="s">
        <v>118</v>
      </c>
    </row>
    <row r="175" spans="1:65" s="16" customFormat="1" ht="11.25">
      <c r="B175" s="172"/>
      <c r="D175" s="152" t="s">
        <v>127</v>
      </c>
      <c r="E175" s="173" t="s">
        <v>1</v>
      </c>
      <c r="F175" s="174" t="s">
        <v>199</v>
      </c>
      <c r="H175" s="175">
        <v>35.765000000000001</v>
      </c>
      <c r="L175" s="172"/>
      <c r="M175" s="176"/>
      <c r="N175" s="177"/>
      <c r="O175" s="177"/>
      <c r="P175" s="177"/>
      <c r="Q175" s="177"/>
      <c r="R175" s="177"/>
      <c r="S175" s="177"/>
      <c r="T175" s="178"/>
      <c r="AT175" s="173" t="s">
        <v>127</v>
      </c>
      <c r="AU175" s="173" t="s">
        <v>80</v>
      </c>
      <c r="AV175" s="16" t="s">
        <v>119</v>
      </c>
      <c r="AW175" s="16" t="s">
        <v>29</v>
      </c>
      <c r="AX175" s="16" t="s">
        <v>73</v>
      </c>
      <c r="AY175" s="173" t="s">
        <v>118</v>
      </c>
    </row>
    <row r="176" spans="1:65" s="13" customFormat="1" ht="11.25">
      <c r="B176" s="151"/>
      <c r="D176" s="152" t="s">
        <v>127</v>
      </c>
      <c r="E176" s="153" t="s">
        <v>1</v>
      </c>
      <c r="F176" s="154" t="s">
        <v>200</v>
      </c>
      <c r="H176" s="155">
        <v>5.0069999999999997</v>
      </c>
      <c r="L176" s="151"/>
      <c r="M176" s="156"/>
      <c r="N176" s="157"/>
      <c r="O176" s="157"/>
      <c r="P176" s="157"/>
      <c r="Q176" s="157"/>
      <c r="R176" s="157"/>
      <c r="S176" s="157"/>
      <c r="T176" s="158"/>
      <c r="AT176" s="153" t="s">
        <v>127</v>
      </c>
      <c r="AU176" s="153" t="s">
        <v>80</v>
      </c>
      <c r="AV176" s="13" t="s">
        <v>80</v>
      </c>
      <c r="AW176" s="13" t="s">
        <v>29</v>
      </c>
      <c r="AX176" s="13" t="s">
        <v>78</v>
      </c>
      <c r="AY176" s="153" t="s">
        <v>118</v>
      </c>
    </row>
    <row r="177" spans="1:65" s="2" customFormat="1" ht="33" customHeight="1">
      <c r="A177" s="30"/>
      <c r="B177" s="137"/>
      <c r="C177" s="138" t="s">
        <v>8</v>
      </c>
      <c r="D177" s="138" t="s">
        <v>121</v>
      </c>
      <c r="E177" s="139" t="s">
        <v>201</v>
      </c>
      <c r="F177" s="140" t="s">
        <v>202</v>
      </c>
      <c r="G177" s="141" t="s">
        <v>124</v>
      </c>
      <c r="H177" s="142">
        <v>47.854999999999997</v>
      </c>
      <c r="I177" s="143">
        <v>113</v>
      </c>
      <c r="J177" s="143">
        <f>ROUND(I177*H177,2)</f>
        <v>5407.62</v>
      </c>
      <c r="K177" s="144"/>
      <c r="L177" s="31"/>
      <c r="M177" s="145" t="s">
        <v>1</v>
      </c>
      <c r="N177" s="146" t="s">
        <v>38</v>
      </c>
      <c r="O177" s="147">
        <v>0.30099999999999999</v>
      </c>
      <c r="P177" s="147">
        <f>O177*H177</f>
        <v>14.404354999999999</v>
      </c>
      <c r="Q177" s="147">
        <v>0</v>
      </c>
      <c r="R177" s="147">
        <f>Q177*H177</f>
        <v>0</v>
      </c>
      <c r="S177" s="147">
        <v>0.09</v>
      </c>
      <c r="T177" s="148">
        <f>S177*H177</f>
        <v>4.3069499999999996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49" t="s">
        <v>125</v>
      </c>
      <c r="AT177" s="149" t="s">
        <v>121</v>
      </c>
      <c r="AU177" s="149" t="s">
        <v>80</v>
      </c>
      <c r="AY177" s="18" t="s">
        <v>118</v>
      </c>
      <c r="BE177" s="150">
        <f>IF(N177="základní",J177,0)</f>
        <v>5407.62</v>
      </c>
      <c r="BF177" s="150">
        <f>IF(N177="snížená",J177,0)</f>
        <v>0</v>
      </c>
      <c r="BG177" s="150">
        <f>IF(N177="zákl. přenesená",J177,0)</f>
        <v>0</v>
      </c>
      <c r="BH177" s="150">
        <f>IF(N177="sníž. přenesená",J177,0)</f>
        <v>0</v>
      </c>
      <c r="BI177" s="150">
        <f>IF(N177="nulová",J177,0)</f>
        <v>0</v>
      </c>
      <c r="BJ177" s="18" t="s">
        <v>78</v>
      </c>
      <c r="BK177" s="150">
        <f>ROUND(I177*H177,2)</f>
        <v>5407.62</v>
      </c>
      <c r="BL177" s="18" t="s">
        <v>125</v>
      </c>
      <c r="BM177" s="149" t="s">
        <v>203</v>
      </c>
    </row>
    <row r="178" spans="1:65" s="15" customFormat="1" ht="11.25">
      <c r="B178" s="166"/>
      <c r="D178" s="152" t="s">
        <v>127</v>
      </c>
      <c r="E178" s="167" t="s">
        <v>1</v>
      </c>
      <c r="F178" s="168" t="s">
        <v>143</v>
      </c>
      <c r="H178" s="167" t="s">
        <v>1</v>
      </c>
      <c r="L178" s="166"/>
      <c r="M178" s="169"/>
      <c r="N178" s="170"/>
      <c r="O178" s="170"/>
      <c r="P178" s="170"/>
      <c r="Q178" s="170"/>
      <c r="R178" s="170"/>
      <c r="S178" s="170"/>
      <c r="T178" s="171"/>
      <c r="AT178" s="167" t="s">
        <v>127</v>
      </c>
      <c r="AU178" s="167" t="s">
        <v>80</v>
      </c>
      <c r="AV178" s="15" t="s">
        <v>78</v>
      </c>
      <c r="AW178" s="15" t="s">
        <v>29</v>
      </c>
      <c r="AX178" s="15" t="s">
        <v>73</v>
      </c>
      <c r="AY178" s="167" t="s">
        <v>118</v>
      </c>
    </row>
    <row r="179" spans="1:65" s="13" customFormat="1" ht="22.5">
      <c r="B179" s="151"/>
      <c r="D179" s="152" t="s">
        <v>127</v>
      </c>
      <c r="E179" s="153" t="s">
        <v>1</v>
      </c>
      <c r="F179" s="154" t="s">
        <v>204</v>
      </c>
      <c r="H179" s="155">
        <v>47.284999999999997</v>
      </c>
      <c r="L179" s="151"/>
      <c r="M179" s="156"/>
      <c r="N179" s="157"/>
      <c r="O179" s="157"/>
      <c r="P179" s="157"/>
      <c r="Q179" s="157"/>
      <c r="R179" s="157"/>
      <c r="S179" s="157"/>
      <c r="T179" s="158"/>
      <c r="AT179" s="153" t="s">
        <v>127</v>
      </c>
      <c r="AU179" s="153" t="s">
        <v>80</v>
      </c>
      <c r="AV179" s="13" t="s">
        <v>80</v>
      </c>
      <c r="AW179" s="13" t="s">
        <v>29</v>
      </c>
      <c r="AX179" s="13" t="s">
        <v>73</v>
      </c>
      <c r="AY179" s="153" t="s">
        <v>118</v>
      </c>
    </row>
    <row r="180" spans="1:65" s="13" customFormat="1" ht="11.25">
      <c r="B180" s="151"/>
      <c r="D180" s="152" t="s">
        <v>127</v>
      </c>
      <c r="E180" s="153" t="s">
        <v>1</v>
      </c>
      <c r="F180" s="154" t="s">
        <v>205</v>
      </c>
      <c r="H180" s="155">
        <v>0.56999999999999995</v>
      </c>
      <c r="L180" s="151"/>
      <c r="M180" s="156"/>
      <c r="N180" s="157"/>
      <c r="O180" s="157"/>
      <c r="P180" s="157"/>
      <c r="Q180" s="157"/>
      <c r="R180" s="157"/>
      <c r="S180" s="157"/>
      <c r="T180" s="158"/>
      <c r="AT180" s="153" t="s">
        <v>127</v>
      </c>
      <c r="AU180" s="153" t="s">
        <v>80</v>
      </c>
      <c r="AV180" s="13" t="s">
        <v>80</v>
      </c>
      <c r="AW180" s="13" t="s">
        <v>29</v>
      </c>
      <c r="AX180" s="13" t="s">
        <v>73</v>
      </c>
      <c r="AY180" s="153" t="s">
        <v>118</v>
      </c>
    </row>
    <row r="181" spans="1:65" s="14" customFormat="1" ht="11.25">
      <c r="B181" s="159"/>
      <c r="D181" s="152" t="s">
        <v>127</v>
      </c>
      <c r="E181" s="160" t="s">
        <v>1</v>
      </c>
      <c r="F181" s="161" t="s">
        <v>129</v>
      </c>
      <c r="H181" s="162">
        <v>47.854999999999997</v>
      </c>
      <c r="L181" s="159"/>
      <c r="M181" s="163"/>
      <c r="N181" s="164"/>
      <c r="O181" s="164"/>
      <c r="P181" s="164"/>
      <c r="Q181" s="164"/>
      <c r="R181" s="164"/>
      <c r="S181" s="164"/>
      <c r="T181" s="165"/>
      <c r="AT181" s="160" t="s">
        <v>127</v>
      </c>
      <c r="AU181" s="160" t="s">
        <v>80</v>
      </c>
      <c r="AV181" s="14" t="s">
        <v>125</v>
      </c>
      <c r="AW181" s="14" t="s">
        <v>29</v>
      </c>
      <c r="AX181" s="14" t="s">
        <v>78</v>
      </c>
      <c r="AY181" s="160" t="s">
        <v>118</v>
      </c>
    </row>
    <row r="182" spans="1:65" s="2" customFormat="1" ht="24.2" customHeight="1">
      <c r="A182" s="30"/>
      <c r="B182" s="137"/>
      <c r="C182" s="138" t="s">
        <v>206</v>
      </c>
      <c r="D182" s="138" t="s">
        <v>121</v>
      </c>
      <c r="E182" s="139" t="s">
        <v>207</v>
      </c>
      <c r="F182" s="140" t="s">
        <v>208</v>
      </c>
      <c r="G182" s="141" t="s">
        <v>136</v>
      </c>
      <c r="H182" s="142">
        <v>62</v>
      </c>
      <c r="I182" s="143">
        <v>70</v>
      </c>
      <c r="J182" s="143">
        <f>ROUND(I182*H182,2)</f>
        <v>4340</v>
      </c>
      <c r="K182" s="144"/>
      <c r="L182" s="31"/>
      <c r="M182" s="145" t="s">
        <v>1</v>
      </c>
      <c r="N182" s="146" t="s">
        <v>38</v>
      </c>
      <c r="O182" s="147">
        <v>0.11700000000000001</v>
      </c>
      <c r="P182" s="147">
        <f>O182*H182</f>
        <v>7.2540000000000004</v>
      </c>
      <c r="Q182" s="147">
        <v>0</v>
      </c>
      <c r="R182" s="147">
        <f>Q182*H182</f>
        <v>0</v>
      </c>
      <c r="S182" s="147">
        <v>8.9999999999999993E-3</v>
      </c>
      <c r="T182" s="148">
        <f>S182*H182</f>
        <v>0.55799999999999994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9" t="s">
        <v>125</v>
      </c>
      <c r="AT182" s="149" t="s">
        <v>121</v>
      </c>
      <c r="AU182" s="149" t="s">
        <v>80</v>
      </c>
      <c r="AY182" s="18" t="s">
        <v>118</v>
      </c>
      <c r="BE182" s="150">
        <f>IF(N182="základní",J182,0)</f>
        <v>4340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8" t="s">
        <v>78</v>
      </c>
      <c r="BK182" s="150">
        <f>ROUND(I182*H182,2)</f>
        <v>4340</v>
      </c>
      <c r="BL182" s="18" t="s">
        <v>125</v>
      </c>
      <c r="BM182" s="149" t="s">
        <v>209</v>
      </c>
    </row>
    <row r="183" spans="1:65" s="13" customFormat="1" ht="11.25">
      <c r="B183" s="151"/>
      <c r="D183" s="152" t="s">
        <v>127</v>
      </c>
      <c r="E183" s="153" t="s">
        <v>1</v>
      </c>
      <c r="F183" s="154" t="s">
        <v>210</v>
      </c>
      <c r="H183" s="155">
        <v>62</v>
      </c>
      <c r="L183" s="151"/>
      <c r="M183" s="156"/>
      <c r="N183" s="157"/>
      <c r="O183" s="157"/>
      <c r="P183" s="157"/>
      <c r="Q183" s="157"/>
      <c r="R183" s="157"/>
      <c r="S183" s="157"/>
      <c r="T183" s="158"/>
      <c r="AT183" s="153" t="s">
        <v>127</v>
      </c>
      <c r="AU183" s="153" t="s">
        <v>80</v>
      </c>
      <c r="AV183" s="13" t="s">
        <v>80</v>
      </c>
      <c r="AW183" s="13" t="s">
        <v>29</v>
      </c>
      <c r="AX183" s="13" t="s">
        <v>73</v>
      </c>
      <c r="AY183" s="153" t="s">
        <v>118</v>
      </c>
    </row>
    <row r="184" spans="1:65" s="14" customFormat="1" ht="11.25">
      <c r="B184" s="159"/>
      <c r="D184" s="152" t="s">
        <v>127</v>
      </c>
      <c r="E184" s="160" t="s">
        <v>1</v>
      </c>
      <c r="F184" s="161" t="s">
        <v>129</v>
      </c>
      <c r="H184" s="162">
        <v>62</v>
      </c>
      <c r="L184" s="159"/>
      <c r="M184" s="163"/>
      <c r="N184" s="164"/>
      <c r="O184" s="164"/>
      <c r="P184" s="164"/>
      <c r="Q184" s="164"/>
      <c r="R184" s="164"/>
      <c r="S184" s="164"/>
      <c r="T184" s="165"/>
      <c r="AT184" s="160" t="s">
        <v>127</v>
      </c>
      <c r="AU184" s="160" t="s">
        <v>80</v>
      </c>
      <c r="AV184" s="14" t="s">
        <v>125</v>
      </c>
      <c r="AW184" s="14" t="s">
        <v>29</v>
      </c>
      <c r="AX184" s="14" t="s">
        <v>78</v>
      </c>
      <c r="AY184" s="160" t="s">
        <v>118</v>
      </c>
    </row>
    <row r="185" spans="1:65" s="2" customFormat="1" ht="24.2" customHeight="1">
      <c r="A185" s="30"/>
      <c r="B185" s="137"/>
      <c r="C185" s="138" t="s">
        <v>211</v>
      </c>
      <c r="D185" s="138" t="s">
        <v>121</v>
      </c>
      <c r="E185" s="139" t="s">
        <v>212</v>
      </c>
      <c r="F185" s="140" t="s">
        <v>213</v>
      </c>
      <c r="G185" s="141" t="s">
        <v>214</v>
      </c>
      <c r="H185" s="142">
        <v>14</v>
      </c>
      <c r="I185" s="143">
        <v>2600</v>
      </c>
      <c r="J185" s="143">
        <f>ROUND(I185*H185,2)</f>
        <v>36400</v>
      </c>
      <c r="K185" s="144"/>
      <c r="L185" s="31"/>
      <c r="M185" s="145" t="s">
        <v>1</v>
      </c>
      <c r="N185" s="146" t="s">
        <v>38</v>
      </c>
      <c r="O185" s="147">
        <v>4.87</v>
      </c>
      <c r="P185" s="147">
        <f>O185*H185</f>
        <v>68.180000000000007</v>
      </c>
      <c r="Q185" s="147">
        <v>2.2000000000000001E-4</v>
      </c>
      <c r="R185" s="147">
        <f>Q185*H185</f>
        <v>3.0800000000000003E-3</v>
      </c>
      <c r="S185" s="147">
        <v>0</v>
      </c>
      <c r="T185" s="148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49" t="s">
        <v>125</v>
      </c>
      <c r="AT185" s="149" t="s">
        <v>121</v>
      </c>
      <c r="AU185" s="149" t="s">
        <v>80</v>
      </c>
      <c r="AY185" s="18" t="s">
        <v>118</v>
      </c>
      <c r="BE185" s="150">
        <f>IF(N185="základní",J185,0)</f>
        <v>36400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8" t="s">
        <v>78</v>
      </c>
      <c r="BK185" s="150">
        <f>ROUND(I185*H185,2)</f>
        <v>36400</v>
      </c>
      <c r="BL185" s="18" t="s">
        <v>125</v>
      </c>
      <c r="BM185" s="149" t="s">
        <v>215</v>
      </c>
    </row>
    <row r="186" spans="1:65" s="15" customFormat="1" ht="11.25">
      <c r="B186" s="166"/>
      <c r="D186" s="152" t="s">
        <v>127</v>
      </c>
      <c r="E186" s="167" t="s">
        <v>1</v>
      </c>
      <c r="F186" s="168" t="s">
        <v>216</v>
      </c>
      <c r="H186" s="167" t="s">
        <v>1</v>
      </c>
      <c r="L186" s="166"/>
      <c r="M186" s="169"/>
      <c r="N186" s="170"/>
      <c r="O186" s="170"/>
      <c r="P186" s="170"/>
      <c r="Q186" s="170"/>
      <c r="R186" s="170"/>
      <c r="S186" s="170"/>
      <c r="T186" s="171"/>
      <c r="AT186" s="167" t="s">
        <v>127</v>
      </c>
      <c r="AU186" s="167" t="s">
        <v>80</v>
      </c>
      <c r="AV186" s="15" t="s">
        <v>78</v>
      </c>
      <c r="AW186" s="15" t="s">
        <v>29</v>
      </c>
      <c r="AX186" s="15" t="s">
        <v>73</v>
      </c>
      <c r="AY186" s="167" t="s">
        <v>118</v>
      </c>
    </row>
    <row r="187" spans="1:65" s="13" customFormat="1" ht="11.25">
      <c r="B187" s="151"/>
      <c r="D187" s="152" t="s">
        <v>127</v>
      </c>
      <c r="E187" s="153" t="s">
        <v>1</v>
      </c>
      <c r="F187" s="154" t="s">
        <v>217</v>
      </c>
      <c r="H187" s="155">
        <v>14</v>
      </c>
      <c r="L187" s="151"/>
      <c r="M187" s="156"/>
      <c r="N187" s="157"/>
      <c r="O187" s="157"/>
      <c r="P187" s="157"/>
      <c r="Q187" s="157"/>
      <c r="R187" s="157"/>
      <c r="S187" s="157"/>
      <c r="T187" s="158"/>
      <c r="AT187" s="153" t="s">
        <v>127</v>
      </c>
      <c r="AU187" s="153" t="s">
        <v>80</v>
      </c>
      <c r="AV187" s="13" t="s">
        <v>80</v>
      </c>
      <c r="AW187" s="13" t="s">
        <v>29</v>
      </c>
      <c r="AX187" s="13" t="s">
        <v>73</v>
      </c>
      <c r="AY187" s="153" t="s">
        <v>118</v>
      </c>
    </row>
    <row r="188" spans="1:65" s="14" customFormat="1" ht="11.25">
      <c r="B188" s="159"/>
      <c r="D188" s="152" t="s">
        <v>127</v>
      </c>
      <c r="E188" s="160" t="s">
        <v>1</v>
      </c>
      <c r="F188" s="161" t="s">
        <v>129</v>
      </c>
      <c r="H188" s="162">
        <v>14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0" t="s">
        <v>127</v>
      </c>
      <c r="AU188" s="160" t="s">
        <v>80</v>
      </c>
      <c r="AV188" s="14" t="s">
        <v>125</v>
      </c>
      <c r="AW188" s="14" t="s">
        <v>29</v>
      </c>
      <c r="AX188" s="14" t="s">
        <v>78</v>
      </c>
      <c r="AY188" s="160" t="s">
        <v>118</v>
      </c>
    </row>
    <row r="189" spans="1:65" s="2" customFormat="1" ht="21.75" customHeight="1">
      <c r="A189" s="30"/>
      <c r="B189" s="137"/>
      <c r="C189" s="138" t="s">
        <v>218</v>
      </c>
      <c r="D189" s="138" t="s">
        <v>121</v>
      </c>
      <c r="E189" s="139" t="s">
        <v>219</v>
      </c>
      <c r="F189" s="140" t="s">
        <v>220</v>
      </c>
      <c r="G189" s="141" t="s">
        <v>124</v>
      </c>
      <c r="H189" s="142">
        <v>1.1759999999999999</v>
      </c>
      <c r="I189" s="143">
        <v>6780</v>
      </c>
      <c r="J189" s="143">
        <f>ROUND(I189*H189,2)</f>
        <v>7973.28</v>
      </c>
      <c r="K189" s="144"/>
      <c r="L189" s="31"/>
      <c r="M189" s="145" t="s">
        <v>1</v>
      </c>
      <c r="N189" s="146" t="s">
        <v>38</v>
      </c>
      <c r="O189" s="147">
        <v>6.95</v>
      </c>
      <c r="P189" s="147">
        <f>O189*H189</f>
        <v>8.1731999999999996</v>
      </c>
      <c r="Q189" s="147">
        <v>5.5999999999999995E-4</v>
      </c>
      <c r="R189" s="147">
        <f>Q189*H189</f>
        <v>6.5855999999999987E-4</v>
      </c>
      <c r="S189" s="147">
        <v>0</v>
      </c>
      <c r="T189" s="148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49" t="s">
        <v>125</v>
      </c>
      <c r="AT189" s="149" t="s">
        <v>121</v>
      </c>
      <c r="AU189" s="149" t="s">
        <v>80</v>
      </c>
      <c r="AY189" s="18" t="s">
        <v>118</v>
      </c>
      <c r="BE189" s="150">
        <f>IF(N189="základní",J189,0)</f>
        <v>7973.28</v>
      </c>
      <c r="BF189" s="150">
        <f>IF(N189="snížená",J189,0)</f>
        <v>0</v>
      </c>
      <c r="BG189" s="150">
        <f>IF(N189="zákl. přenesená",J189,0)</f>
        <v>0</v>
      </c>
      <c r="BH189" s="150">
        <f>IF(N189="sníž. přenesená",J189,0)</f>
        <v>0</v>
      </c>
      <c r="BI189" s="150">
        <f>IF(N189="nulová",J189,0)</f>
        <v>0</v>
      </c>
      <c r="BJ189" s="18" t="s">
        <v>78</v>
      </c>
      <c r="BK189" s="150">
        <f>ROUND(I189*H189,2)</f>
        <v>7973.28</v>
      </c>
      <c r="BL189" s="18" t="s">
        <v>125</v>
      </c>
      <c r="BM189" s="149" t="s">
        <v>221</v>
      </c>
    </row>
    <row r="190" spans="1:65" s="13" customFormat="1" ht="11.25">
      <c r="B190" s="151"/>
      <c r="D190" s="152" t="s">
        <v>127</v>
      </c>
      <c r="E190" s="153" t="s">
        <v>1</v>
      </c>
      <c r="F190" s="154" t="s">
        <v>222</v>
      </c>
      <c r="H190" s="155">
        <v>1.1759999999999999</v>
      </c>
      <c r="L190" s="151"/>
      <c r="M190" s="156"/>
      <c r="N190" s="157"/>
      <c r="O190" s="157"/>
      <c r="P190" s="157"/>
      <c r="Q190" s="157"/>
      <c r="R190" s="157"/>
      <c r="S190" s="157"/>
      <c r="T190" s="158"/>
      <c r="AT190" s="153" t="s">
        <v>127</v>
      </c>
      <c r="AU190" s="153" t="s">
        <v>80</v>
      </c>
      <c r="AV190" s="13" t="s">
        <v>80</v>
      </c>
      <c r="AW190" s="13" t="s">
        <v>29</v>
      </c>
      <c r="AX190" s="13" t="s">
        <v>73</v>
      </c>
      <c r="AY190" s="153" t="s">
        <v>118</v>
      </c>
    </row>
    <row r="191" spans="1:65" s="14" customFormat="1" ht="11.25">
      <c r="B191" s="159"/>
      <c r="D191" s="152" t="s">
        <v>127</v>
      </c>
      <c r="E191" s="160" t="s">
        <v>1</v>
      </c>
      <c r="F191" s="161" t="s">
        <v>129</v>
      </c>
      <c r="H191" s="162">
        <v>1.1759999999999999</v>
      </c>
      <c r="L191" s="159"/>
      <c r="M191" s="163"/>
      <c r="N191" s="164"/>
      <c r="O191" s="164"/>
      <c r="P191" s="164"/>
      <c r="Q191" s="164"/>
      <c r="R191" s="164"/>
      <c r="S191" s="164"/>
      <c r="T191" s="165"/>
      <c r="AT191" s="160" t="s">
        <v>127</v>
      </c>
      <c r="AU191" s="160" t="s">
        <v>80</v>
      </c>
      <c r="AV191" s="14" t="s">
        <v>125</v>
      </c>
      <c r="AW191" s="14" t="s">
        <v>29</v>
      </c>
      <c r="AX191" s="14" t="s">
        <v>78</v>
      </c>
      <c r="AY191" s="160" t="s">
        <v>118</v>
      </c>
    </row>
    <row r="192" spans="1:65" s="12" customFormat="1" ht="22.9" customHeight="1">
      <c r="B192" s="125"/>
      <c r="D192" s="126" t="s">
        <v>72</v>
      </c>
      <c r="E192" s="135" t="s">
        <v>223</v>
      </c>
      <c r="F192" s="135" t="s">
        <v>224</v>
      </c>
      <c r="J192" s="136">
        <f>BK192</f>
        <v>138216.07999999999</v>
      </c>
      <c r="L192" s="125"/>
      <c r="M192" s="129"/>
      <c r="N192" s="130"/>
      <c r="O192" s="130"/>
      <c r="P192" s="131">
        <f>SUM(P193:P204)</f>
        <v>49.389488000000007</v>
      </c>
      <c r="Q192" s="130"/>
      <c r="R192" s="131">
        <f>SUM(R193:R204)</f>
        <v>0</v>
      </c>
      <c r="S192" s="130"/>
      <c r="T192" s="132">
        <f>SUM(T193:T204)</f>
        <v>0</v>
      </c>
      <c r="AR192" s="126" t="s">
        <v>78</v>
      </c>
      <c r="AT192" s="133" t="s">
        <v>72</v>
      </c>
      <c r="AU192" s="133" t="s">
        <v>78</v>
      </c>
      <c r="AY192" s="126" t="s">
        <v>118</v>
      </c>
      <c r="BK192" s="134">
        <f>SUM(BK193:BK204)</f>
        <v>138216.07999999999</v>
      </c>
    </row>
    <row r="193" spans="1:65" s="2" customFormat="1" ht="33" customHeight="1">
      <c r="A193" s="30"/>
      <c r="B193" s="137"/>
      <c r="C193" s="138" t="s">
        <v>225</v>
      </c>
      <c r="D193" s="138" t="s">
        <v>121</v>
      </c>
      <c r="E193" s="139" t="s">
        <v>226</v>
      </c>
      <c r="F193" s="140" t="s">
        <v>227</v>
      </c>
      <c r="G193" s="141" t="s">
        <v>153</v>
      </c>
      <c r="H193" s="142">
        <v>27.152000000000001</v>
      </c>
      <c r="I193" s="143">
        <v>703</v>
      </c>
      <c r="J193" s="143">
        <f>ROUND(I193*H193,2)</f>
        <v>19087.86</v>
      </c>
      <c r="K193" s="144"/>
      <c r="L193" s="31"/>
      <c r="M193" s="145" t="s">
        <v>1</v>
      </c>
      <c r="N193" s="146" t="s">
        <v>38</v>
      </c>
      <c r="O193" s="147">
        <v>1.51</v>
      </c>
      <c r="P193" s="147">
        <f>O193*H193</f>
        <v>40.999520000000004</v>
      </c>
      <c r="Q193" s="147">
        <v>0</v>
      </c>
      <c r="R193" s="147">
        <f>Q193*H193</f>
        <v>0</v>
      </c>
      <c r="S193" s="147">
        <v>0</v>
      </c>
      <c r="T193" s="148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9" t="s">
        <v>125</v>
      </c>
      <c r="AT193" s="149" t="s">
        <v>121</v>
      </c>
      <c r="AU193" s="149" t="s">
        <v>80</v>
      </c>
      <c r="AY193" s="18" t="s">
        <v>118</v>
      </c>
      <c r="BE193" s="150">
        <f>IF(N193="základní",J193,0)</f>
        <v>19087.86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8" t="s">
        <v>78</v>
      </c>
      <c r="BK193" s="150">
        <f>ROUND(I193*H193,2)</f>
        <v>19087.86</v>
      </c>
      <c r="BL193" s="18" t="s">
        <v>125</v>
      </c>
      <c r="BM193" s="149" t="s">
        <v>228</v>
      </c>
    </row>
    <row r="194" spans="1:65" s="13" customFormat="1" ht="11.25">
      <c r="B194" s="151"/>
      <c r="D194" s="152" t="s">
        <v>127</v>
      </c>
      <c r="E194" s="153" t="s">
        <v>1</v>
      </c>
      <c r="F194" s="154" t="s">
        <v>229</v>
      </c>
      <c r="H194" s="155">
        <v>27.152000000000001</v>
      </c>
      <c r="L194" s="151"/>
      <c r="M194" s="156"/>
      <c r="N194" s="157"/>
      <c r="O194" s="157"/>
      <c r="P194" s="157"/>
      <c r="Q194" s="157"/>
      <c r="R194" s="157"/>
      <c r="S194" s="157"/>
      <c r="T194" s="158"/>
      <c r="AT194" s="153" t="s">
        <v>127</v>
      </c>
      <c r="AU194" s="153" t="s">
        <v>80</v>
      </c>
      <c r="AV194" s="13" t="s">
        <v>80</v>
      </c>
      <c r="AW194" s="13" t="s">
        <v>29</v>
      </c>
      <c r="AX194" s="13" t="s">
        <v>78</v>
      </c>
      <c r="AY194" s="153" t="s">
        <v>118</v>
      </c>
    </row>
    <row r="195" spans="1:65" s="2" customFormat="1" ht="24.2" customHeight="1">
      <c r="A195" s="30"/>
      <c r="B195" s="137"/>
      <c r="C195" s="138" t="s">
        <v>230</v>
      </c>
      <c r="D195" s="138" t="s">
        <v>121</v>
      </c>
      <c r="E195" s="139" t="s">
        <v>231</v>
      </c>
      <c r="F195" s="140" t="s">
        <v>232</v>
      </c>
      <c r="G195" s="141" t="s">
        <v>153</v>
      </c>
      <c r="H195" s="142">
        <v>244.36799999999999</v>
      </c>
      <c r="I195" s="143">
        <v>10.199999999999999</v>
      </c>
      <c r="J195" s="143">
        <f>ROUND(I195*H195,2)</f>
        <v>2492.5500000000002</v>
      </c>
      <c r="K195" s="144"/>
      <c r="L195" s="31"/>
      <c r="M195" s="145" t="s">
        <v>1</v>
      </c>
      <c r="N195" s="146" t="s">
        <v>38</v>
      </c>
      <c r="O195" s="147">
        <v>6.0000000000000001E-3</v>
      </c>
      <c r="P195" s="147">
        <f>O195*H195</f>
        <v>1.466208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9" t="s">
        <v>125</v>
      </c>
      <c r="AT195" s="149" t="s">
        <v>121</v>
      </c>
      <c r="AU195" s="149" t="s">
        <v>80</v>
      </c>
      <c r="AY195" s="18" t="s">
        <v>118</v>
      </c>
      <c r="BE195" s="150">
        <f>IF(N195="základní",J195,0)</f>
        <v>2492.5500000000002</v>
      </c>
      <c r="BF195" s="150">
        <f>IF(N195="snížená",J195,0)</f>
        <v>0</v>
      </c>
      <c r="BG195" s="150">
        <f>IF(N195="zákl. přenesená",J195,0)</f>
        <v>0</v>
      </c>
      <c r="BH195" s="150">
        <f>IF(N195="sníž. přenesená",J195,0)</f>
        <v>0</v>
      </c>
      <c r="BI195" s="150">
        <f>IF(N195="nulová",J195,0)</f>
        <v>0</v>
      </c>
      <c r="BJ195" s="18" t="s">
        <v>78</v>
      </c>
      <c r="BK195" s="150">
        <f>ROUND(I195*H195,2)</f>
        <v>2492.5500000000002</v>
      </c>
      <c r="BL195" s="18" t="s">
        <v>125</v>
      </c>
      <c r="BM195" s="149" t="s">
        <v>233</v>
      </c>
    </row>
    <row r="196" spans="1:65" s="13" customFormat="1" ht="11.25">
      <c r="B196" s="151"/>
      <c r="D196" s="152" t="s">
        <v>127</v>
      </c>
      <c r="E196" s="153" t="s">
        <v>1</v>
      </c>
      <c r="F196" s="154" t="s">
        <v>234</v>
      </c>
      <c r="H196" s="155">
        <v>244.36799999999999</v>
      </c>
      <c r="L196" s="151"/>
      <c r="M196" s="156"/>
      <c r="N196" s="157"/>
      <c r="O196" s="157"/>
      <c r="P196" s="157"/>
      <c r="Q196" s="157"/>
      <c r="R196" s="157"/>
      <c r="S196" s="157"/>
      <c r="T196" s="158"/>
      <c r="AT196" s="153" t="s">
        <v>127</v>
      </c>
      <c r="AU196" s="153" t="s">
        <v>80</v>
      </c>
      <c r="AV196" s="13" t="s">
        <v>80</v>
      </c>
      <c r="AW196" s="13" t="s">
        <v>29</v>
      </c>
      <c r="AX196" s="13" t="s">
        <v>78</v>
      </c>
      <c r="AY196" s="153" t="s">
        <v>118</v>
      </c>
    </row>
    <row r="197" spans="1:65" s="2" customFormat="1" ht="33" customHeight="1">
      <c r="A197" s="30"/>
      <c r="B197" s="137"/>
      <c r="C197" s="138" t="s">
        <v>7</v>
      </c>
      <c r="D197" s="138" t="s">
        <v>121</v>
      </c>
      <c r="E197" s="139" t="s">
        <v>235</v>
      </c>
      <c r="F197" s="140" t="s">
        <v>236</v>
      </c>
      <c r="G197" s="141" t="s">
        <v>153</v>
      </c>
      <c r="H197" s="142">
        <v>27.152000000000001</v>
      </c>
      <c r="I197" s="143">
        <v>333</v>
      </c>
      <c r="J197" s="143">
        <f>ROUND(I197*H197,2)</f>
        <v>9041.6200000000008</v>
      </c>
      <c r="K197" s="144"/>
      <c r="L197" s="31"/>
      <c r="M197" s="145" t="s">
        <v>1</v>
      </c>
      <c r="N197" s="146" t="s">
        <v>38</v>
      </c>
      <c r="O197" s="147">
        <v>0.255</v>
      </c>
      <c r="P197" s="147">
        <f>O197*H197</f>
        <v>6.9237600000000006</v>
      </c>
      <c r="Q197" s="147">
        <v>0</v>
      </c>
      <c r="R197" s="147">
        <f>Q197*H197</f>
        <v>0</v>
      </c>
      <c r="S197" s="147">
        <v>0</v>
      </c>
      <c r="T197" s="148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49" t="s">
        <v>125</v>
      </c>
      <c r="AT197" s="149" t="s">
        <v>121</v>
      </c>
      <c r="AU197" s="149" t="s">
        <v>80</v>
      </c>
      <c r="AY197" s="18" t="s">
        <v>118</v>
      </c>
      <c r="BE197" s="150">
        <f>IF(N197="základní",J197,0)</f>
        <v>9041.6200000000008</v>
      </c>
      <c r="BF197" s="150">
        <f>IF(N197="snížená",J197,0)</f>
        <v>0</v>
      </c>
      <c r="BG197" s="150">
        <f>IF(N197="zákl. přenesená",J197,0)</f>
        <v>0</v>
      </c>
      <c r="BH197" s="150">
        <f>IF(N197="sníž. přenesená",J197,0)</f>
        <v>0</v>
      </c>
      <c r="BI197" s="150">
        <f>IF(N197="nulová",J197,0)</f>
        <v>0</v>
      </c>
      <c r="BJ197" s="18" t="s">
        <v>78</v>
      </c>
      <c r="BK197" s="150">
        <f>ROUND(I197*H197,2)</f>
        <v>9041.6200000000008</v>
      </c>
      <c r="BL197" s="18" t="s">
        <v>125</v>
      </c>
      <c r="BM197" s="149" t="s">
        <v>237</v>
      </c>
    </row>
    <row r="198" spans="1:65" s="13" customFormat="1" ht="11.25">
      <c r="B198" s="151"/>
      <c r="D198" s="152" t="s">
        <v>127</v>
      </c>
      <c r="E198" s="153" t="s">
        <v>1</v>
      </c>
      <c r="F198" s="154" t="s">
        <v>229</v>
      </c>
      <c r="H198" s="155">
        <v>27.152000000000001</v>
      </c>
      <c r="L198" s="151"/>
      <c r="M198" s="156"/>
      <c r="N198" s="157"/>
      <c r="O198" s="157"/>
      <c r="P198" s="157"/>
      <c r="Q198" s="157"/>
      <c r="R198" s="157"/>
      <c r="S198" s="157"/>
      <c r="T198" s="158"/>
      <c r="AT198" s="153" t="s">
        <v>127</v>
      </c>
      <c r="AU198" s="153" t="s">
        <v>80</v>
      </c>
      <c r="AV198" s="13" t="s">
        <v>80</v>
      </c>
      <c r="AW198" s="13" t="s">
        <v>29</v>
      </c>
      <c r="AX198" s="13" t="s">
        <v>78</v>
      </c>
      <c r="AY198" s="153" t="s">
        <v>118</v>
      </c>
    </row>
    <row r="199" spans="1:65" s="2" customFormat="1" ht="37.9" customHeight="1">
      <c r="A199" s="30"/>
      <c r="B199" s="137"/>
      <c r="C199" s="138" t="s">
        <v>238</v>
      </c>
      <c r="D199" s="138" t="s">
        <v>121</v>
      </c>
      <c r="E199" s="139" t="s">
        <v>239</v>
      </c>
      <c r="F199" s="140" t="s">
        <v>240</v>
      </c>
      <c r="G199" s="141" t="s">
        <v>153</v>
      </c>
      <c r="H199" s="142">
        <v>12.016999999999999</v>
      </c>
      <c r="I199" s="143">
        <v>850</v>
      </c>
      <c r="J199" s="143">
        <f>ROUND(I199*H199,2)</f>
        <v>10214.450000000001</v>
      </c>
      <c r="K199" s="144"/>
      <c r="L199" s="31"/>
      <c r="M199" s="145" t="s">
        <v>1</v>
      </c>
      <c r="N199" s="146" t="s">
        <v>38</v>
      </c>
      <c r="O199" s="147">
        <v>0</v>
      </c>
      <c r="P199" s="147">
        <f>O199*H199</f>
        <v>0</v>
      </c>
      <c r="Q199" s="147">
        <v>0</v>
      </c>
      <c r="R199" s="147">
        <f>Q199*H199</f>
        <v>0</v>
      </c>
      <c r="S199" s="147">
        <v>0</v>
      </c>
      <c r="T199" s="148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49" t="s">
        <v>125</v>
      </c>
      <c r="AT199" s="149" t="s">
        <v>121</v>
      </c>
      <c r="AU199" s="149" t="s">
        <v>80</v>
      </c>
      <c r="AY199" s="18" t="s">
        <v>118</v>
      </c>
      <c r="BE199" s="150">
        <f>IF(N199="základní",J199,0)</f>
        <v>10214.450000000001</v>
      </c>
      <c r="BF199" s="150">
        <f>IF(N199="snížená",J199,0)</f>
        <v>0</v>
      </c>
      <c r="BG199" s="150">
        <f>IF(N199="zákl. přenesená",J199,0)</f>
        <v>0</v>
      </c>
      <c r="BH199" s="150">
        <f>IF(N199="sníž. přenesená",J199,0)</f>
        <v>0</v>
      </c>
      <c r="BI199" s="150">
        <f>IF(N199="nulová",J199,0)</f>
        <v>0</v>
      </c>
      <c r="BJ199" s="18" t="s">
        <v>78</v>
      </c>
      <c r="BK199" s="150">
        <f>ROUND(I199*H199,2)</f>
        <v>10214.450000000001</v>
      </c>
      <c r="BL199" s="18" t="s">
        <v>125</v>
      </c>
      <c r="BM199" s="149" t="s">
        <v>241</v>
      </c>
    </row>
    <row r="200" spans="1:65" s="13" customFormat="1" ht="11.25">
      <c r="B200" s="151"/>
      <c r="D200" s="152" t="s">
        <v>127</v>
      </c>
      <c r="E200" s="153" t="s">
        <v>1</v>
      </c>
      <c r="F200" s="154" t="s">
        <v>242</v>
      </c>
      <c r="H200" s="155">
        <v>12.016999999999999</v>
      </c>
      <c r="L200" s="151"/>
      <c r="M200" s="156"/>
      <c r="N200" s="157"/>
      <c r="O200" s="157"/>
      <c r="P200" s="157"/>
      <c r="Q200" s="157"/>
      <c r="R200" s="157"/>
      <c r="S200" s="157"/>
      <c r="T200" s="158"/>
      <c r="AT200" s="153" t="s">
        <v>127</v>
      </c>
      <c r="AU200" s="153" t="s">
        <v>80</v>
      </c>
      <c r="AV200" s="13" t="s">
        <v>80</v>
      </c>
      <c r="AW200" s="13" t="s">
        <v>29</v>
      </c>
      <c r="AX200" s="13" t="s">
        <v>78</v>
      </c>
      <c r="AY200" s="153" t="s">
        <v>118</v>
      </c>
    </row>
    <row r="201" spans="1:65" s="2" customFormat="1" ht="33" customHeight="1">
      <c r="A201" s="30"/>
      <c r="B201" s="137"/>
      <c r="C201" s="138" t="s">
        <v>243</v>
      </c>
      <c r="D201" s="138" t="s">
        <v>121</v>
      </c>
      <c r="E201" s="139" t="s">
        <v>244</v>
      </c>
      <c r="F201" s="140" t="s">
        <v>245</v>
      </c>
      <c r="G201" s="141" t="s">
        <v>153</v>
      </c>
      <c r="H201" s="142">
        <v>6.133</v>
      </c>
      <c r="I201" s="143">
        <v>1200</v>
      </c>
      <c r="J201" s="143">
        <f>ROUND(I201*H201,2)</f>
        <v>7359.6</v>
      </c>
      <c r="K201" s="144"/>
      <c r="L201" s="31"/>
      <c r="M201" s="145" t="s">
        <v>1</v>
      </c>
      <c r="N201" s="146" t="s">
        <v>38</v>
      </c>
      <c r="O201" s="147">
        <v>0</v>
      </c>
      <c r="P201" s="147">
        <f>O201*H201</f>
        <v>0</v>
      </c>
      <c r="Q201" s="147">
        <v>0</v>
      </c>
      <c r="R201" s="147">
        <f>Q201*H201</f>
        <v>0</v>
      </c>
      <c r="S201" s="147">
        <v>0</v>
      </c>
      <c r="T201" s="148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9" t="s">
        <v>125</v>
      </c>
      <c r="AT201" s="149" t="s">
        <v>121</v>
      </c>
      <c r="AU201" s="149" t="s">
        <v>80</v>
      </c>
      <c r="AY201" s="18" t="s">
        <v>118</v>
      </c>
      <c r="BE201" s="150">
        <f>IF(N201="základní",J201,0)</f>
        <v>7359.6</v>
      </c>
      <c r="BF201" s="150">
        <f>IF(N201="snížená",J201,0)</f>
        <v>0</v>
      </c>
      <c r="BG201" s="150">
        <f>IF(N201="zákl. přenesená",J201,0)</f>
        <v>0</v>
      </c>
      <c r="BH201" s="150">
        <f>IF(N201="sníž. přenesená",J201,0)</f>
        <v>0</v>
      </c>
      <c r="BI201" s="150">
        <f>IF(N201="nulová",J201,0)</f>
        <v>0</v>
      </c>
      <c r="BJ201" s="18" t="s">
        <v>78</v>
      </c>
      <c r="BK201" s="150">
        <f>ROUND(I201*H201,2)</f>
        <v>7359.6</v>
      </c>
      <c r="BL201" s="18" t="s">
        <v>125</v>
      </c>
      <c r="BM201" s="149" t="s">
        <v>246</v>
      </c>
    </row>
    <row r="202" spans="1:65" s="13" customFormat="1" ht="11.25">
      <c r="B202" s="151"/>
      <c r="D202" s="152" t="s">
        <v>127</v>
      </c>
      <c r="E202" s="153" t="s">
        <v>1</v>
      </c>
      <c r="F202" s="154" t="s">
        <v>247</v>
      </c>
      <c r="H202" s="155">
        <v>6.133</v>
      </c>
      <c r="L202" s="151"/>
      <c r="M202" s="156"/>
      <c r="N202" s="157"/>
      <c r="O202" s="157"/>
      <c r="P202" s="157"/>
      <c r="Q202" s="157"/>
      <c r="R202" s="157"/>
      <c r="S202" s="157"/>
      <c r="T202" s="158"/>
      <c r="AT202" s="153" t="s">
        <v>127</v>
      </c>
      <c r="AU202" s="153" t="s">
        <v>80</v>
      </c>
      <c r="AV202" s="13" t="s">
        <v>80</v>
      </c>
      <c r="AW202" s="13" t="s">
        <v>29</v>
      </c>
      <c r="AX202" s="13" t="s">
        <v>78</v>
      </c>
      <c r="AY202" s="153" t="s">
        <v>118</v>
      </c>
    </row>
    <row r="203" spans="1:65" s="2" customFormat="1" ht="33" customHeight="1">
      <c r="A203" s="30"/>
      <c r="B203" s="137"/>
      <c r="C203" s="138" t="s">
        <v>248</v>
      </c>
      <c r="D203" s="138" t="s">
        <v>121</v>
      </c>
      <c r="E203" s="139" t="s">
        <v>249</v>
      </c>
      <c r="F203" s="140" t="s">
        <v>250</v>
      </c>
      <c r="G203" s="141" t="s">
        <v>153</v>
      </c>
      <c r="H203" s="142">
        <v>9.0020000000000007</v>
      </c>
      <c r="I203" s="143">
        <v>10000</v>
      </c>
      <c r="J203" s="143">
        <f>ROUND(I203*H203,2)</f>
        <v>90020</v>
      </c>
      <c r="K203" s="144"/>
      <c r="L203" s="31"/>
      <c r="M203" s="145" t="s">
        <v>1</v>
      </c>
      <c r="N203" s="146" t="s">
        <v>38</v>
      </c>
      <c r="O203" s="147">
        <v>0</v>
      </c>
      <c r="P203" s="147">
        <f>O203*H203</f>
        <v>0</v>
      </c>
      <c r="Q203" s="147">
        <v>0</v>
      </c>
      <c r="R203" s="147">
        <f>Q203*H203</f>
        <v>0</v>
      </c>
      <c r="S203" s="147">
        <v>0</v>
      </c>
      <c r="T203" s="148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49" t="s">
        <v>125</v>
      </c>
      <c r="AT203" s="149" t="s">
        <v>121</v>
      </c>
      <c r="AU203" s="149" t="s">
        <v>80</v>
      </c>
      <c r="AY203" s="18" t="s">
        <v>118</v>
      </c>
      <c r="BE203" s="150">
        <f>IF(N203="základní",J203,0)</f>
        <v>90020</v>
      </c>
      <c r="BF203" s="150">
        <f>IF(N203="snížená",J203,0)</f>
        <v>0</v>
      </c>
      <c r="BG203" s="150">
        <f>IF(N203="zákl. přenesená",J203,0)</f>
        <v>0</v>
      </c>
      <c r="BH203" s="150">
        <f>IF(N203="sníž. přenesená",J203,0)</f>
        <v>0</v>
      </c>
      <c r="BI203" s="150">
        <f>IF(N203="nulová",J203,0)</f>
        <v>0</v>
      </c>
      <c r="BJ203" s="18" t="s">
        <v>78</v>
      </c>
      <c r="BK203" s="150">
        <f>ROUND(I203*H203,2)</f>
        <v>90020</v>
      </c>
      <c r="BL203" s="18" t="s">
        <v>125</v>
      </c>
      <c r="BM203" s="149" t="s">
        <v>251</v>
      </c>
    </row>
    <row r="204" spans="1:65" s="13" customFormat="1" ht="11.25">
      <c r="B204" s="151"/>
      <c r="D204" s="152" t="s">
        <v>127</v>
      </c>
      <c r="E204" s="153" t="s">
        <v>1</v>
      </c>
      <c r="F204" s="154" t="s">
        <v>252</v>
      </c>
      <c r="H204" s="155">
        <v>9.0020000000000007</v>
      </c>
      <c r="L204" s="151"/>
      <c r="M204" s="156"/>
      <c r="N204" s="157"/>
      <c r="O204" s="157"/>
      <c r="P204" s="157"/>
      <c r="Q204" s="157"/>
      <c r="R204" s="157"/>
      <c r="S204" s="157"/>
      <c r="T204" s="158"/>
      <c r="AT204" s="153" t="s">
        <v>127</v>
      </c>
      <c r="AU204" s="153" t="s">
        <v>80</v>
      </c>
      <c r="AV204" s="13" t="s">
        <v>80</v>
      </c>
      <c r="AW204" s="13" t="s">
        <v>29</v>
      </c>
      <c r="AX204" s="13" t="s">
        <v>78</v>
      </c>
      <c r="AY204" s="153" t="s">
        <v>118</v>
      </c>
    </row>
    <row r="205" spans="1:65" s="12" customFormat="1" ht="22.9" customHeight="1">
      <c r="B205" s="125"/>
      <c r="D205" s="126" t="s">
        <v>72</v>
      </c>
      <c r="E205" s="135" t="s">
        <v>253</v>
      </c>
      <c r="F205" s="135" t="s">
        <v>254</v>
      </c>
      <c r="J205" s="136">
        <f>BK205</f>
        <v>16095.82</v>
      </c>
      <c r="L205" s="125"/>
      <c r="M205" s="129"/>
      <c r="N205" s="130"/>
      <c r="O205" s="130"/>
      <c r="P205" s="131">
        <f>P206</f>
        <v>17.834394</v>
      </c>
      <c r="Q205" s="130"/>
      <c r="R205" s="131">
        <f>R206</f>
        <v>0</v>
      </c>
      <c r="S205" s="130"/>
      <c r="T205" s="132">
        <f>T206</f>
        <v>0</v>
      </c>
      <c r="AR205" s="126" t="s">
        <v>78</v>
      </c>
      <c r="AT205" s="133" t="s">
        <v>72</v>
      </c>
      <c r="AU205" s="133" t="s">
        <v>78</v>
      </c>
      <c r="AY205" s="126" t="s">
        <v>118</v>
      </c>
      <c r="BK205" s="134">
        <f>BK206</f>
        <v>16095.82</v>
      </c>
    </row>
    <row r="206" spans="1:65" s="2" customFormat="1" ht="16.5" customHeight="1">
      <c r="A206" s="30"/>
      <c r="B206" s="137"/>
      <c r="C206" s="138" t="s">
        <v>255</v>
      </c>
      <c r="D206" s="138" t="s">
        <v>121</v>
      </c>
      <c r="E206" s="139" t="s">
        <v>256</v>
      </c>
      <c r="F206" s="140" t="s">
        <v>257</v>
      </c>
      <c r="G206" s="141" t="s">
        <v>153</v>
      </c>
      <c r="H206" s="142">
        <v>56.082999999999998</v>
      </c>
      <c r="I206" s="143">
        <v>287</v>
      </c>
      <c r="J206" s="143">
        <f>ROUND(I206*H206,2)</f>
        <v>16095.82</v>
      </c>
      <c r="K206" s="144"/>
      <c r="L206" s="31"/>
      <c r="M206" s="145" t="s">
        <v>1</v>
      </c>
      <c r="N206" s="146" t="s">
        <v>38</v>
      </c>
      <c r="O206" s="147">
        <v>0.318</v>
      </c>
      <c r="P206" s="147">
        <f>O206*H206</f>
        <v>17.834394</v>
      </c>
      <c r="Q206" s="147">
        <v>0</v>
      </c>
      <c r="R206" s="147">
        <f>Q206*H206</f>
        <v>0</v>
      </c>
      <c r="S206" s="147">
        <v>0</v>
      </c>
      <c r="T206" s="148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49" t="s">
        <v>125</v>
      </c>
      <c r="AT206" s="149" t="s">
        <v>121</v>
      </c>
      <c r="AU206" s="149" t="s">
        <v>80</v>
      </c>
      <c r="AY206" s="18" t="s">
        <v>118</v>
      </c>
      <c r="BE206" s="150">
        <f>IF(N206="základní",J206,0)</f>
        <v>16095.82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8" t="s">
        <v>78</v>
      </c>
      <c r="BK206" s="150">
        <f>ROUND(I206*H206,2)</f>
        <v>16095.82</v>
      </c>
      <c r="BL206" s="18" t="s">
        <v>125</v>
      </c>
      <c r="BM206" s="149" t="s">
        <v>258</v>
      </c>
    </row>
    <row r="207" spans="1:65" s="12" customFormat="1" ht="25.9" customHeight="1">
      <c r="B207" s="125"/>
      <c r="D207" s="126" t="s">
        <v>72</v>
      </c>
      <c r="E207" s="127" t="s">
        <v>259</v>
      </c>
      <c r="F207" s="127" t="s">
        <v>260</v>
      </c>
      <c r="J207" s="128">
        <f>BK207</f>
        <v>994595.41</v>
      </c>
      <c r="L207" s="125"/>
      <c r="M207" s="129"/>
      <c r="N207" s="130"/>
      <c r="O207" s="130"/>
      <c r="P207" s="131">
        <f>P208+P230+P272+P275+P282+P311</f>
        <v>725.45552900000007</v>
      </c>
      <c r="Q207" s="130"/>
      <c r="R207" s="131">
        <f>R208+R230+R272+R275+R282+R311</f>
        <v>7.5310086800000011</v>
      </c>
      <c r="S207" s="130"/>
      <c r="T207" s="132">
        <f>T208+T230+T272+T275+T282+T311</f>
        <v>9.5525959999999994</v>
      </c>
      <c r="AR207" s="126" t="s">
        <v>80</v>
      </c>
      <c r="AT207" s="133" t="s">
        <v>72</v>
      </c>
      <c r="AU207" s="133" t="s">
        <v>73</v>
      </c>
      <c r="AY207" s="126" t="s">
        <v>118</v>
      </c>
      <c r="BK207" s="134">
        <f>BK208+BK230+BK272+BK275+BK282+BK311</f>
        <v>994595.41</v>
      </c>
    </row>
    <row r="208" spans="1:65" s="12" customFormat="1" ht="22.9" customHeight="1">
      <c r="B208" s="125"/>
      <c r="D208" s="126" t="s">
        <v>72</v>
      </c>
      <c r="E208" s="135" t="s">
        <v>261</v>
      </c>
      <c r="F208" s="135" t="s">
        <v>262</v>
      </c>
      <c r="J208" s="136">
        <f>BK208</f>
        <v>406543.52999999997</v>
      </c>
      <c r="L208" s="125"/>
      <c r="M208" s="129"/>
      <c r="N208" s="130"/>
      <c r="O208" s="130"/>
      <c r="P208" s="131">
        <f>SUM(P209:P229)</f>
        <v>301.05220100000003</v>
      </c>
      <c r="Q208" s="130"/>
      <c r="R208" s="131">
        <f>SUM(R209:R229)</f>
        <v>2.0263345400000001</v>
      </c>
      <c r="S208" s="130"/>
      <c r="T208" s="132">
        <f>SUM(T209:T229)</f>
        <v>9.0050899999999992</v>
      </c>
      <c r="AR208" s="126" t="s">
        <v>80</v>
      </c>
      <c r="AT208" s="133" t="s">
        <v>72</v>
      </c>
      <c r="AU208" s="133" t="s">
        <v>78</v>
      </c>
      <c r="AY208" s="126" t="s">
        <v>118</v>
      </c>
      <c r="BK208" s="134">
        <f>SUM(BK209:BK229)</f>
        <v>406543.52999999997</v>
      </c>
    </row>
    <row r="209" spans="1:65" s="2" customFormat="1" ht="21.75" customHeight="1">
      <c r="A209" s="30"/>
      <c r="B209" s="137"/>
      <c r="C209" s="138" t="s">
        <v>263</v>
      </c>
      <c r="D209" s="138" t="s">
        <v>121</v>
      </c>
      <c r="E209" s="139" t="s">
        <v>264</v>
      </c>
      <c r="F209" s="140" t="s">
        <v>265</v>
      </c>
      <c r="G209" s="141" t="s">
        <v>124</v>
      </c>
      <c r="H209" s="142">
        <v>642.98500000000001</v>
      </c>
      <c r="I209" s="143">
        <v>20.6</v>
      </c>
      <c r="J209" s="143">
        <f>ROUND(I209*H209,2)</f>
        <v>13245.49</v>
      </c>
      <c r="K209" s="144"/>
      <c r="L209" s="31"/>
      <c r="M209" s="145" t="s">
        <v>1</v>
      </c>
      <c r="N209" s="146" t="s">
        <v>38</v>
      </c>
      <c r="O209" s="147">
        <v>5.7000000000000002E-2</v>
      </c>
      <c r="P209" s="147">
        <f>O209*H209</f>
        <v>36.650145000000002</v>
      </c>
      <c r="Q209" s="147">
        <v>0</v>
      </c>
      <c r="R209" s="147">
        <f>Q209*H209</f>
        <v>0</v>
      </c>
      <c r="S209" s="147">
        <v>1.4E-2</v>
      </c>
      <c r="T209" s="148">
        <f>S209*H209</f>
        <v>9.0017899999999997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49" t="s">
        <v>206</v>
      </c>
      <c r="AT209" s="149" t="s">
        <v>121</v>
      </c>
      <c r="AU209" s="149" t="s">
        <v>80</v>
      </c>
      <c r="AY209" s="18" t="s">
        <v>118</v>
      </c>
      <c r="BE209" s="150">
        <f>IF(N209="základní",J209,0)</f>
        <v>13245.49</v>
      </c>
      <c r="BF209" s="150">
        <f>IF(N209="snížená",J209,0)</f>
        <v>0</v>
      </c>
      <c r="BG209" s="150">
        <f>IF(N209="zákl. přenesená",J209,0)</f>
        <v>0</v>
      </c>
      <c r="BH209" s="150">
        <f>IF(N209="sníž. přenesená",J209,0)</f>
        <v>0</v>
      </c>
      <c r="BI209" s="150">
        <f>IF(N209="nulová",J209,0)</f>
        <v>0</v>
      </c>
      <c r="BJ209" s="18" t="s">
        <v>78</v>
      </c>
      <c r="BK209" s="150">
        <f>ROUND(I209*H209,2)</f>
        <v>13245.49</v>
      </c>
      <c r="BL209" s="18" t="s">
        <v>206</v>
      </c>
      <c r="BM209" s="149" t="s">
        <v>266</v>
      </c>
    </row>
    <row r="210" spans="1:65" s="13" customFormat="1" ht="33.75">
      <c r="B210" s="151"/>
      <c r="D210" s="152" t="s">
        <v>127</v>
      </c>
      <c r="E210" s="153" t="s">
        <v>1</v>
      </c>
      <c r="F210" s="154" t="s">
        <v>177</v>
      </c>
      <c r="H210" s="155">
        <v>642.98500000000001</v>
      </c>
      <c r="L210" s="151"/>
      <c r="M210" s="156"/>
      <c r="N210" s="157"/>
      <c r="O210" s="157"/>
      <c r="P210" s="157"/>
      <c r="Q210" s="157"/>
      <c r="R210" s="157"/>
      <c r="S210" s="157"/>
      <c r="T210" s="158"/>
      <c r="AT210" s="153" t="s">
        <v>127</v>
      </c>
      <c r="AU210" s="153" t="s">
        <v>80</v>
      </c>
      <c r="AV210" s="13" t="s">
        <v>80</v>
      </c>
      <c r="AW210" s="13" t="s">
        <v>29</v>
      </c>
      <c r="AX210" s="13" t="s">
        <v>73</v>
      </c>
      <c r="AY210" s="153" t="s">
        <v>118</v>
      </c>
    </row>
    <row r="211" spans="1:65" s="14" customFormat="1" ht="11.25">
      <c r="B211" s="159"/>
      <c r="D211" s="152" t="s">
        <v>127</v>
      </c>
      <c r="E211" s="160" t="s">
        <v>1</v>
      </c>
      <c r="F211" s="161" t="s">
        <v>129</v>
      </c>
      <c r="H211" s="162">
        <v>642.98500000000001</v>
      </c>
      <c r="L211" s="159"/>
      <c r="M211" s="163"/>
      <c r="N211" s="164"/>
      <c r="O211" s="164"/>
      <c r="P211" s="164"/>
      <c r="Q211" s="164"/>
      <c r="R211" s="164"/>
      <c r="S211" s="164"/>
      <c r="T211" s="165"/>
      <c r="AT211" s="160" t="s">
        <v>127</v>
      </c>
      <c r="AU211" s="160" t="s">
        <v>80</v>
      </c>
      <c r="AV211" s="14" t="s">
        <v>125</v>
      </c>
      <c r="AW211" s="14" t="s">
        <v>29</v>
      </c>
      <c r="AX211" s="14" t="s">
        <v>78</v>
      </c>
      <c r="AY211" s="160" t="s">
        <v>118</v>
      </c>
    </row>
    <row r="212" spans="1:65" s="2" customFormat="1" ht="24.2" customHeight="1">
      <c r="A212" s="30"/>
      <c r="B212" s="137"/>
      <c r="C212" s="138" t="s">
        <v>267</v>
      </c>
      <c r="D212" s="138" t="s">
        <v>121</v>
      </c>
      <c r="E212" s="139" t="s">
        <v>268</v>
      </c>
      <c r="F212" s="140" t="s">
        <v>269</v>
      </c>
      <c r="G212" s="141" t="s">
        <v>136</v>
      </c>
      <c r="H212" s="142">
        <v>11</v>
      </c>
      <c r="I212" s="143">
        <v>155</v>
      </c>
      <c r="J212" s="143">
        <f>ROUND(I212*H212,2)</f>
        <v>1705</v>
      </c>
      <c r="K212" s="144"/>
      <c r="L212" s="31"/>
      <c r="M212" s="145" t="s">
        <v>1</v>
      </c>
      <c r="N212" s="146" t="s">
        <v>38</v>
      </c>
      <c r="O212" s="147">
        <v>0.16600000000000001</v>
      </c>
      <c r="P212" s="147">
        <f>O212*H212</f>
        <v>1.8260000000000001</v>
      </c>
      <c r="Q212" s="147">
        <v>0</v>
      </c>
      <c r="R212" s="147">
        <f>Q212*H212</f>
        <v>0</v>
      </c>
      <c r="S212" s="147">
        <v>2.9999999999999997E-4</v>
      </c>
      <c r="T212" s="148">
        <f>S212*H212</f>
        <v>3.2999999999999995E-3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49" t="s">
        <v>206</v>
      </c>
      <c r="AT212" s="149" t="s">
        <v>121</v>
      </c>
      <c r="AU212" s="149" t="s">
        <v>80</v>
      </c>
      <c r="AY212" s="18" t="s">
        <v>118</v>
      </c>
      <c r="BE212" s="150">
        <f>IF(N212="základní",J212,0)</f>
        <v>1705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8" t="s">
        <v>78</v>
      </c>
      <c r="BK212" s="150">
        <f>ROUND(I212*H212,2)</f>
        <v>1705</v>
      </c>
      <c r="BL212" s="18" t="s">
        <v>206</v>
      </c>
      <c r="BM212" s="149" t="s">
        <v>270</v>
      </c>
    </row>
    <row r="213" spans="1:65" s="13" customFormat="1" ht="11.25">
      <c r="B213" s="151"/>
      <c r="D213" s="152" t="s">
        <v>127</v>
      </c>
      <c r="E213" s="153" t="s">
        <v>1</v>
      </c>
      <c r="F213" s="154" t="s">
        <v>271</v>
      </c>
      <c r="H213" s="155">
        <v>11</v>
      </c>
      <c r="L213" s="151"/>
      <c r="M213" s="156"/>
      <c r="N213" s="157"/>
      <c r="O213" s="157"/>
      <c r="P213" s="157"/>
      <c r="Q213" s="157"/>
      <c r="R213" s="157"/>
      <c r="S213" s="157"/>
      <c r="T213" s="158"/>
      <c r="AT213" s="153" t="s">
        <v>127</v>
      </c>
      <c r="AU213" s="153" t="s">
        <v>80</v>
      </c>
      <c r="AV213" s="13" t="s">
        <v>80</v>
      </c>
      <c r="AW213" s="13" t="s">
        <v>29</v>
      </c>
      <c r="AX213" s="13" t="s">
        <v>73</v>
      </c>
      <c r="AY213" s="153" t="s">
        <v>118</v>
      </c>
    </row>
    <row r="214" spans="1:65" s="14" customFormat="1" ht="11.25">
      <c r="B214" s="159"/>
      <c r="D214" s="152" t="s">
        <v>127</v>
      </c>
      <c r="E214" s="160" t="s">
        <v>1</v>
      </c>
      <c r="F214" s="161" t="s">
        <v>129</v>
      </c>
      <c r="H214" s="162">
        <v>11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0" t="s">
        <v>127</v>
      </c>
      <c r="AU214" s="160" t="s">
        <v>80</v>
      </c>
      <c r="AV214" s="14" t="s">
        <v>125</v>
      </c>
      <c r="AW214" s="14" t="s">
        <v>29</v>
      </c>
      <c r="AX214" s="14" t="s">
        <v>78</v>
      </c>
      <c r="AY214" s="160" t="s">
        <v>118</v>
      </c>
    </row>
    <row r="215" spans="1:65" s="2" customFormat="1" ht="24.2" customHeight="1">
      <c r="A215" s="30"/>
      <c r="B215" s="137"/>
      <c r="C215" s="138" t="s">
        <v>272</v>
      </c>
      <c r="D215" s="138" t="s">
        <v>121</v>
      </c>
      <c r="E215" s="139" t="s">
        <v>273</v>
      </c>
      <c r="F215" s="140" t="s">
        <v>274</v>
      </c>
      <c r="G215" s="141" t="s">
        <v>124</v>
      </c>
      <c r="H215" s="142">
        <v>780.56799999999998</v>
      </c>
      <c r="I215" s="143">
        <v>166</v>
      </c>
      <c r="J215" s="143">
        <f>ROUND(I215*H215,2)</f>
        <v>129574.29</v>
      </c>
      <c r="K215" s="144"/>
      <c r="L215" s="31"/>
      <c r="M215" s="145" t="s">
        <v>1</v>
      </c>
      <c r="N215" s="146" t="s">
        <v>38</v>
      </c>
      <c r="O215" s="147">
        <v>0.317</v>
      </c>
      <c r="P215" s="147">
        <f>O215*H215</f>
        <v>247.440056</v>
      </c>
      <c r="Q215" s="147">
        <v>3.0000000000000001E-5</v>
      </c>
      <c r="R215" s="147">
        <f>Q215*H215</f>
        <v>2.341704E-2</v>
      </c>
      <c r="S215" s="147">
        <v>0</v>
      </c>
      <c r="T215" s="148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9" t="s">
        <v>206</v>
      </c>
      <c r="AT215" s="149" t="s">
        <v>121</v>
      </c>
      <c r="AU215" s="149" t="s">
        <v>80</v>
      </c>
      <c r="AY215" s="18" t="s">
        <v>118</v>
      </c>
      <c r="BE215" s="150">
        <f>IF(N215="základní",J215,0)</f>
        <v>129574.29</v>
      </c>
      <c r="BF215" s="150">
        <f>IF(N215="snížená",J215,0)</f>
        <v>0</v>
      </c>
      <c r="BG215" s="150">
        <f>IF(N215="zákl. přenesená",J215,0)</f>
        <v>0</v>
      </c>
      <c r="BH215" s="150">
        <f>IF(N215="sníž. přenesená",J215,0)</f>
        <v>0</v>
      </c>
      <c r="BI215" s="150">
        <f>IF(N215="nulová",J215,0)</f>
        <v>0</v>
      </c>
      <c r="BJ215" s="18" t="s">
        <v>78</v>
      </c>
      <c r="BK215" s="150">
        <f>ROUND(I215*H215,2)</f>
        <v>129574.29</v>
      </c>
      <c r="BL215" s="18" t="s">
        <v>206</v>
      </c>
      <c r="BM215" s="149" t="s">
        <v>275</v>
      </c>
    </row>
    <row r="216" spans="1:65" s="15" customFormat="1" ht="11.25">
      <c r="B216" s="166"/>
      <c r="D216" s="152" t="s">
        <v>127</v>
      </c>
      <c r="E216" s="167" t="s">
        <v>1</v>
      </c>
      <c r="F216" s="168" t="s">
        <v>143</v>
      </c>
      <c r="H216" s="167" t="s">
        <v>1</v>
      </c>
      <c r="L216" s="166"/>
      <c r="M216" s="169"/>
      <c r="N216" s="170"/>
      <c r="O216" s="170"/>
      <c r="P216" s="170"/>
      <c r="Q216" s="170"/>
      <c r="R216" s="170"/>
      <c r="S216" s="170"/>
      <c r="T216" s="171"/>
      <c r="AT216" s="167" t="s">
        <v>127</v>
      </c>
      <c r="AU216" s="167" t="s">
        <v>80</v>
      </c>
      <c r="AV216" s="15" t="s">
        <v>78</v>
      </c>
      <c r="AW216" s="15" t="s">
        <v>29</v>
      </c>
      <c r="AX216" s="15" t="s">
        <v>73</v>
      </c>
      <c r="AY216" s="167" t="s">
        <v>118</v>
      </c>
    </row>
    <row r="217" spans="1:65" s="13" customFormat="1" ht="22.5">
      <c r="B217" s="151"/>
      <c r="D217" s="152" t="s">
        <v>127</v>
      </c>
      <c r="E217" s="153" t="s">
        <v>1</v>
      </c>
      <c r="F217" s="154" t="s">
        <v>276</v>
      </c>
      <c r="H217" s="155">
        <v>694.79</v>
      </c>
      <c r="L217" s="151"/>
      <c r="M217" s="156"/>
      <c r="N217" s="157"/>
      <c r="O217" s="157"/>
      <c r="P217" s="157"/>
      <c r="Q217" s="157"/>
      <c r="R217" s="157"/>
      <c r="S217" s="157"/>
      <c r="T217" s="158"/>
      <c r="AT217" s="153" t="s">
        <v>127</v>
      </c>
      <c r="AU217" s="153" t="s">
        <v>80</v>
      </c>
      <c r="AV217" s="13" t="s">
        <v>80</v>
      </c>
      <c r="AW217" s="13" t="s">
        <v>29</v>
      </c>
      <c r="AX217" s="13" t="s">
        <v>73</v>
      </c>
      <c r="AY217" s="153" t="s">
        <v>118</v>
      </c>
    </row>
    <row r="218" spans="1:65" s="15" customFormat="1" ht="11.25">
      <c r="B218" s="166"/>
      <c r="D218" s="152" t="s">
        <v>127</v>
      </c>
      <c r="E218" s="167" t="s">
        <v>1</v>
      </c>
      <c r="F218" s="168" t="s">
        <v>277</v>
      </c>
      <c r="H218" s="167" t="s">
        <v>1</v>
      </c>
      <c r="L218" s="166"/>
      <c r="M218" s="169"/>
      <c r="N218" s="170"/>
      <c r="O218" s="170"/>
      <c r="P218" s="170"/>
      <c r="Q218" s="170"/>
      <c r="R218" s="170"/>
      <c r="S218" s="170"/>
      <c r="T218" s="171"/>
      <c r="AT218" s="167" t="s">
        <v>127</v>
      </c>
      <c r="AU218" s="167" t="s">
        <v>80</v>
      </c>
      <c r="AV218" s="15" t="s">
        <v>78</v>
      </c>
      <c r="AW218" s="15" t="s">
        <v>29</v>
      </c>
      <c r="AX218" s="15" t="s">
        <v>73</v>
      </c>
      <c r="AY218" s="167" t="s">
        <v>118</v>
      </c>
    </row>
    <row r="219" spans="1:65" s="13" customFormat="1" ht="33.75">
      <c r="B219" s="151"/>
      <c r="D219" s="152" t="s">
        <v>127</v>
      </c>
      <c r="E219" s="153" t="s">
        <v>1</v>
      </c>
      <c r="F219" s="154" t="s">
        <v>278</v>
      </c>
      <c r="H219" s="155">
        <v>72.518000000000001</v>
      </c>
      <c r="L219" s="151"/>
      <c r="M219" s="156"/>
      <c r="N219" s="157"/>
      <c r="O219" s="157"/>
      <c r="P219" s="157"/>
      <c r="Q219" s="157"/>
      <c r="R219" s="157"/>
      <c r="S219" s="157"/>
      <c r="T219" s="158"/>
      <c r="AT219" s="153" t="s">
        <v>127</v>
      </c>
      <c r="AU219" s="153" t="s">
        <v>80</v>
      </c>
      <c r="AV219" s="13" t="s">
        <v>80</v>
      </c>
      <c r="AW219" s="13" t="s">
        <v>29</v>
      </c>
      <c r="AX219" s="13" t="s">
        <v>73</v>
      </c>
      <c r="AY219" s="153" t="s">
        <v>118</v>
      </c>
    </row>
    <row r="220" spans="1:65" s="13" customFormat="1" ht="11.25">
      <c r="B220" s="151"/>
      <c r="D220" s="152" t="s">
        <v>127</v>
      </c>
      <c r="E220" s="153" t="s">
        <v>1</v>
      </c>
      <c r="F220" s="154" t="s">
        <v>279</v>
      </c>
      <c r="H220" s="155">
        <v>13.26</v>
      </c>
      <c r="L220" s="151"/>
      <c r="M220" s="156"/>
      <c r="N220" s="157"/>
      <c r="O220" s="157"/>
      <c r="P220" s="157"/>
      <c r="Q220" s="157"/>
      <c r="R220" s="157"/>
      <c r="S220" s="157"/>
      <c r="T220" s="158"/>
      <c r="AT220" s="153" t="s">
        <v>127</v>
      </c>
      <c r="AU220" s="153" t="s">
        <v>80</v>
      </c>
      <c r="AV220" s="13" t="s">
        <v>80</v>
      </c>
      <c r="AW220" s="13" t="s">
        <v>29</v>
      </c>
      <c r="AX220" s="13" t="s">
        <v>73</v>
      </c>
      <c r="AY220" s="153" t="s">
        <v>118</v>
      </c>
    </row>
    <row r="221" spans="1:65" s="14" customFormat="1" ht="11.25">
      <c r="B221" s="159"/>
      <c r="D221" s="152" t="s">
        <v>127</v>
      </c>
      <c r="E221" s="160" t="s">
        <v>1</v>
      </c>
      <c r="F221" s="161" t="s">
        <v>129</v>
      </c>
      <c r="H221" s="162">
        <v>780.56799999999998</v>
      </c>
      <c r="L221" s="159"/>
      <c r="M221" s="163"/>
      <c r="N221" s="164"/>
      <c r="O221" s="164"/>
      <c r="P221" s="164"/>
      <c r="Q221" s="164"/>
      <c r="R221" s="164"/>
      <c r="S221" s="164"/>
      <c r="T221" s="165"/>
      <c r="AT221" s="160" t="s">
        <v>127</v>
      </c>
      <c r="AU221" s="160" t="s">
        <v>80</v>
      </c>
      <c r="AV221" s="14" t="s">
        <v>125</v>
      </c>
      <c r="AW221" s="14" t="s">
        <v>29</v>
      </c>
      <c r="AX221" s="14" t="s">
        <v>78</v>
      </c>
      <c r="AY221" s="160" t="s">
        <v>118</v>
      </c>
    </row>
    <row r="222" spans="1:65" s="2" customFormat="1" ht="24.2" customHeight="1">
      <c r="A222" s="30"/>
      <c r="B222" s="137"/>
      <c r="C222" s="179" t="s">
        <v>280</v>
      </c>
      <c r="D222" s="179" t="s">
        <v>281</v>
      </c>
      <c r="E222" s="180" t="s">
        <v>282</v>
      </c>
      <c r="F222" s="181" t="s">
        <v>283</v>
      </c>
      <c r="G222" s="182" t="s">
        <v>124</v>
      </c>
      <c r="H222" s="183">
        <v>796.17899999999997</v>
      </c>
      <c r="I222" s="184">
        <v>300</v>
      </c>
      <c r="J222" s="184">
        <f>ROUND(I222*H222,2)</f>
        <v>238853.7</v>
      </c>
      <c r="K222" s="185"/>
      <c r="L222" s="186"/>
      <c r="M222" s="187" t="s">
        <v>1</v>
      </c>
      <c r="N222" s="188" t="s">
        <v>38</v>
      </c>
      <c r="O222" s="147">
        <v>0</v>
      </c>
      <c r="P222" s="147">
        <f>O222*H222</f>
        <v>0</v>
      </c>
      <c r="Q222" s="147">
        <v>2.5000000000000001E-3</v>
      </c>
      <c r="R222" s="147">
        <f>Q222*H222</f>
        <v>1.9904474999999999</v>
      </c>
      <c r="S222" s="147">
        <v>0</v>
      </c>
      <c r="T222" s="148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9" t="s">
        <v>284</v>
      </c>
      <c r="AT222" s="149" t="s">
        <v>281</v>
      </c>
      <c r="AU222" s="149" t="s">
        <v>80</v>
      </c>
      <c r="AY222" s="18" t="s">
        <v>118</v>
      </c>
      <c r="BE222" s="150">
        <f>IF(N222="základní",J222,0)</f>
        <v>238853.7</v>
      </c>
      <c r="BF222" s="150">
        <f>IF(N222="snížená",J222,0)</f>
        <v>0</v>
      </c>
      <c r="BG222" s="150">
        <f>IF(N222="zákl. přenesená",J222,0)</f>
        <v>0</v>
      </c>
      <c r="BH222" s="150">
        <f>IF(N222="sníž. přenesená",J222,0)</f>
        <v>0</v>
      </c>
      <c r="BI222" s="150">
        <f>IF(N222="nulová",J222,0)</f>
        <v>0</v>
      </c>
      <c r="BJ222" s="18" t="s">
        <v>78</v>
      </c>
      <c r="BK222" s="150">
        <f>ROUND(I222*H222,2)</f>
        <v>238853.7</v>
      </c>
      <c r="BL222" s="18" t="s">
        <v>206</v>
      </c>
      <c r="BM222" s="149" t="s">
        <v>285</v>
      </c>
    </row>
    <row r="223" spans="1:65" s="13" customFormat="1" ht="11.25">
      <c r="B223" s="151"/>
      <c r="D223" s="152" t="s">
        <v>127</v>
      </c>
      <c r="E223" s="153" t="s">
        <v>1</v>
      </c>
      <c r="F223" s="154" t="s">
        <v>286</v>
      </c>
      <c r="H223" s="155">
        <v>780.56799999999998</v>
      </c>
      <c r="L223" s="151"/>
      <c r="M223" s="156"/>
      <c r="N223" s="157"/>
      <c r="O223" s="157"/>
      <c r="P223" s="157"/>
      <c r="Q223" s="157"/>
      <c r="R223" s="157"/>
      <c r="S223" s="157"/>
      <c r="T223" s="158"/>
      <c r="AT223" s="153" t="s">
        <v>127</v>
      </c>
      <c r="AU223" s="153" t="s">
        <v>80</v>
      </c>
      <c r="AV223" s="13" t="s">
        <v>80</v>
      </c>
      <c r="AW223" s="13" t="s">
        <v>29</v>
      </c>
      <c r="AX223" s="13" t="s">
        <v>73</v>
      </c>
      <c r="AY223" s="153" t="s">
        <v>118</v>
      </c>
    </row>
    <row r="224" spans="1:65" s="14" customFormat="1" ht="11.25">
      <c r="B224" s="159"/>
      <c r="D224" s="152" t="s">
        <v>127</v>
      </c>
      <c r="E224" s="160" t="s">
        <v>1</v>
      </c>
      <c r="F224" s="161" t="s">
        <v>129</v>
      </c>
      <c r="H224" s="162">
        <v>780.56799999999998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0" t="s">
        <v>127</v>
      </c>
      <c r="AU224" s="160" t="s">
        <v>80</v>
      </c>
      <c r="AV224" s="14" t="s">
        <v>125</v>
      </c>
      <c r="AW224" s="14" t="s">
        <v>29</v>
      </c>
      <c r="AX224" s="14" t="s">
        <v>78</v>
      </c>
      <c r="AY224" s="160" t="s">
        <v>118</v>
      </c>
    </row>
    <row r="225" spans="1:65" s="13" customFormat="1" ht="11.25">
      <c r="B225" s="151"/>
      <c r="D225" s="152" t="s">
        <v>127</v>
      </c>
      <c r="F225" s="154" t="s">
        <v>287</v>
      </c>
      <c r="H225" s="155">
        <v>796.17899999999997</v>
      </c>
      <c r="L225" s="151"/>
      <c r="M225" s="156"/>
      <c r="N225" s="157"/>
      <c r="O225" s="157"/>
      <c r="P225" s="157"/>
      <c r="Q225" s="157"/>
      <c r="R225" s="157"/>
      <c r="S225" s="157"/>
      <c r="T225" s="158"/>
      <c r="AT225" s="153" t="s">
        <v>127</v>
      </c>
      <c r="AU225" s="153" t="s">
        <v>80</v>
      </c>
      <c r="AV225" s="13" t="s">
        <v>80</v>
      </c>
      <c r="AW225" s="13" t="s">
        <v>3</v>
      </c>
      <c r="AX225" s="13" t="s">
        <v>78</v>
      </c>
      <c r="AY225" s="153" t="s">
        <v>118</v>
      </c>
    </row>
    <row r="226" spans="1:65" s="2" customFormat="1" ht="33" customHeight="1">
      <c r="A226" s="30"/>
      <c r="B226" s="137"/>
      <c r="C226" s="138" t="s">
        <v>288</v>
      </c>
      <c r="D226" s="138" t="s">
        <v>121</v>
      </c>
      <c r="E226" s="139" t="s">
        <v>289</v>
      </c>
      <c r="F226" s="140" t="s">
        <v>290</v>
      </c>
      <c r="G226" s="141" t="s">
        <v>136</v>
      </c>
      <c r="H226" s="142">
        <v>43</v>
      </c>
      <c r="I226" s="143">
        <v>250</v>
      </c>
      <c r="J226" s="143">
        <f>ROUND(I226*H226,2)</f>
        <v>10750</v>
      </c>
      <c r="K226" s="144"/>
      <c r="L226" s="31"/>
      <c r="M226" s="145" t="s">
        <v>1</v>
      </c>
      <c r="N226" s="146" t="s">
        <v>38</v>
      </c>
      <c r="O226" s="147">
        <v>0.35199999999999998</v>
      </c>
      <c r="P226" s="147">
        <f>O226*H226</f>
        <v>15.135999999999999</v>
      </c>
      <c r="Q226" s="147">
        <v>2.9E-4</v>
      </c>
      <c r="R226" s="147">
        <f>Q226*H226</f>
        <v>1.247E-2</v>
      </c>
      <c r="S226" s="147">
        <v>0</v>
      </c>
      <c r="T226" s="148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49" t="s">
        <v>206</v>
      </c>
      <c r="AT226" s="149" t="s">
        <v>121</v>
      </c>
      <c r="AU226" s="149" t="s">
        <v>80</v>
      </c>
      <c r="AY226" s="18" t="s">
        <v>118</v>
      </c>
      <c r="BE226" s="150">
        <f>IF(N226="základní",J226,0)</f>
        <v>10750</v>
      </c>
      <c r="BF226" s="150">
        <f>IF(N226="snížená",J226,0)</f>
        <v>0</v>
      </c>
      <c r="BG226" s="150">
        <f>IF(N226="zákl. přenesená",J226,0)</f>
        <v>0</v>
      </c>
      <c r="BH226" s="150">
        <f>IF(N226="sníž. přenesená",J226,0)</f>
        <v>0</v>
      </c>
      <c r="BI226" s="150">
        <f>IF(N226="nulová",J226,0)</f>
        <v>0</v>
      </c>
      <c r="BJ226" s="18" t="s">
        <v>78</v>
      </c>
      <c r="BK226" s="150">
        <f>ROUND(I226*H226,2)</f>
        <v>10750</v>
      </c>
      <c r="BL226" s="18" t="s">
        <v>206</v>
      </c>
      <c r="BM226" s="149" t="s">
        <v>291</v>
      </c>
    </row>
    <row r="227" spans="1:65" s="13" customFormat="1" ht="11.25">
      <c r="B227" s="151"/>
      <c r="D227" s="152" t="s">
        <v>127</v>
      </c>
      <c r="E227" s="153" t="s">
        <v>1</v>
      </c>
      <c r="F227" s="154" t="s">
        <v>292</v>
      </c>
      <c r="H227" s="155">
        <v>43</v>
      </c>
      <c r="L227" s="151"/>
      <c r="M227" s="156"/>
      <c r="N227" s="157"/>
      <c r="O227" s="157"/>
      <c r="P227" s="157"/>
      <c r="Q227" s="157"/>
      <c r="R227" s="157"/>
      <c r="S227" s="157"/>
      <c r="T227" s="158"/>
      <c r="AT227" s="153" t="s">
        <v>127</v>
      </c>
      <c r="AU227" s="153" t="s">
        <v>80</v>
      </c>
      <c r="AV227" s="13" t="s">
        <v>80</v>
      </c>
      <c r="AW227" s="13" t="s">
        <v>29</v>
      </c>
      <c r="AX227" s="13" t="s">
        <v>73</v>
      </c>
      <c r="AY227" s="153" t="s">
        <v>118</v>
      </c>
    </row>
    <row r="228" spans="1:65" s="14" customFormat="1" ht="11.25">
      <c r="B228" s="159"/>
      <c r="D228" s="152" t="s">
        <v>127</v>
      </c>
      <c r="E228" s="160" t="s">
        <v>1</v>
      </c>
      <c r="F228" s="161" t="s">
        <v>129</v>
      </c>
      <c r="H228" s="162">
        <v>43</v>
      </c>
      <c r="L228" s="159"/>
      <c r="M228" s="163"/>
      <c r="N228" s="164"/>
      <c r="O228" s="164"/>
      <c r="P228" s="164"/>
      <c r="Q228" s="164"/>
      <c r="R228" s="164"/>
      <c r="S228" s="164"/>
      <c r="T228" s="165"/>
      <c r="AT228" s="160" t="s">
        <v>127</v>
      </c>
      <c r="AU228" s="160" t="s">
        <v>80</v>
      </c>
      <c r="AV228" s="14" t="s">
        <v>125</v>
      </c>
      <c r="AW228" s="14" t="s">
        <v>29</v>
      </c>
      <c r="AX228" s="14" t="s">
        <v>78</v>
      </c>
      <c r="AY228" s="160" t="s">
        <v>118</v>
      </c>
    </row>
    <row r="229" spans="1:65" s="2" customFormat="1" ht="24.2" customHeight="1">
      <c r="A229" s="30"/>
      <c r="B229" s="137"/>
      <c r="C229" s="138" t="s">
        <v>293</v>
      </c>
      <c r="D229" s="138" t="s">
        <v>121</v>
      </c>
      <c r="E229" s="139" t="s">
        <v>294</v>
      </c>
      <c r="F229" s="140" t="s">
        <v>295</v>
      </c>
      <c r="G229" s="141" t="s">
        <v>296</v>
      </c>
      <c r="H229" s="142">
        <v>3941.2849999999999</v>
      </c>
      <c r="I229" s="143">
        <v>3.15</v>
      </c>
      <c r="J229" s="143">
        <f>ROUND(I229*H229,2)</f>
        <v>12415.05</v>
      </c>
      <c r="K229" s="144"/>
      <c r="L229" s="31"/>
      <c r="M229" s="145" t="s">
        <v>1</v>
      </c>
      <c r="N229" s="146" t="s">
        <v>38</v>
      </c>
      <c r="O229" s="147">
        <v>0</v>
      </c>
      <c r="P229" s="147">
        <f>O229*H229</f>
        <v>0</v>
      </c>
      <c r="Q229" s="147">
        <v>0</v>
      </c>
      <c r="R229" s="147">
        <f>Q229*H229</f>
        <v>0</v>
      </c>
      <c r="S229" s="147">
        <v>0</v>
      </c>
      <c r="T229" s="148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49" t="s">
        <v>206</v>
      </c>
      <c r="AT229" s="149" t="s">
        <v>121</v>
      </c>
      <c r="AU229" s="149" t="s">
        <v>80</v>
      </c>
      <c r="AY229" s="18" t="s">
        <v>118</v>
      </c>
      <c r="BE229" s="150">
        <f>IF(N229="základní",J229,0)</f>
        <v>12415.05</v>
      </c>
      <c r="BF229" s="150">
        <f>IF(N229="snížená",J229,0)</f>
        <v>0</v>
      </c>
      <c r="BG229" s="150">
        <f>IF(N229="zákl. přenesená",J229,0)</f>
        <v>0</v>
      </c>
      <c r="BH229" s="150">
        <f>IF(N229="sníž. přenesená",J229,0)</f>
        <v>0</v>
      </c>
      <c r="BI229" s="150">
        <f>IF(N229="nulová",J229,0)</f>
        <v>0</v>
      </c>
      <c r="BJ229" s="18" t="s">
        <v>78</v>
      </c>
      <c r="BK229" s="150">
        <f>ROUND(I229*H229,2)</f>
        <v>12415.05</v>
      </c>
      <c r="BL229" s="18" t="s">
        <v>206</v>
      </c>
      <c r="BM229" s="149" t="s">
        <v>297</v>
      </c>
    </row>
    <row r="230" spans="1:65" s="12" customFormat="1" ht="22.9" customHeight="1">
      <c r="B230" s="125"/>
      <c r="D230" s="126" t="s">
        <v>72</v>
      </c>
      <c r="E230" s="135" t="s">
        <v>298</v>
      </c>
      <c r="F230" s="135" t="s">
        <v>299</v>
      </c>
      <c r="J230" s="136">
        <f>BK230</f>
        <v>206804.57</v>
      </c>
      <c r="L230" s="125"/>
      <c r="M230" s="129"/>
      <c r="N230" s="130"/>
      <c r="O230" s="130"/>
      <c r="P230" s="131">
        <f>SUM(P231:P271)</f>
        <v>112.506728</v>
      </c>
      <c r="Q230" s="130"/>
      <c r="R230" s="131">
        <f>SUM(R231:R271)</f>
        <v>3.9821764500000003</v>
      </c>
      <c r="S230" s="130"/>
      <c r="T230" s="132">
        <f>SUM(T231:T271)</f>
        <v>0</v>
      </c>
      <c r="AR230" s="126" t="s">
        <v>80</v>
      </c>
      <c r="AT230" s="133" t="s">
        <v>72</v>
      </c>
      <c r="AU230" s="133" t="s">
        <v>78</v>
      </c>
      <c r="AY230" s="126" t="s">
        <v>118</v>
      </c>
      <c r="BK230" s="134">
        <f>SUM(BK231:BK271)</f>
        <v>206804.57</v>
      </c>
    </row>
    <row r="231" spans="1:65" s="2" customFormat="1" ht="24.2" customHeight="1">
      <c r="A231" s="30"/>
      <c r="B231" s="137"/>
      <c r="C231" s="138" t="s">
        <v>284</v>
      </c>
      <c r="D231" s="138" t="s">
        <v>121</v>
      </c>
      <c r="E231" s="139" t="s">
        <v>300</v>
      </c>
      <c r="F231" s="140" t="s">
        <v>301</v>
      </c>
      <c r="G231" s="141" t="s">
        <v>141</v>
      </c>
      <c r="H231" s="142">
        <v>77.158000000000001</v>
      </c>
      <c r="I231" s="143">
        <v>1130</v>
      </c>
      <c r="J231" s="143">
        <f>ROUND(I231*H231,2)</f>
        <v>87188.54</v>
      </c>
      <c r="K231" s="144"/>
      <c r="L231" s="31"/>
      <c r="M231" s="145" t="s">
        <v>1</v>
      </c>
      <c r="N231" s="146" t="s">
        <v>38</v>
      </c>
      <c r="O231" s="147">
        <v>0.67100000000000004</v>
      </c>
      <c r="P231" s="147">
        <f>O231*H231</f>
        <v>51.773018000000008</v>
      </c>
      <c r="Q231" s="147">
        <v>3.4000000000000002E-2</v>
      </c>
      <c r="R231" s="147">
        <f>Q231*H231</f>
        <v>2.6233720000000003</v>
      </c>
      <c r="S231" s="147">
        <v>0</v>
      </c>
      <c r="T231" s="148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49" t="s">
        <v>206</v>
      </c>
      <c r="AT231" s="149" t="s">
        <v>121</v>
      </c>
      <c r="AU231" s="149" t="s">
        <v>80</v>
      </c>
      <c r="AY231" s="18" t="s">
        <v>118</v>
      </c>
      <c r="BE231" s="150">
        <f>IF(N231="základní",J231,0)</f>
        <v>87188.54</v>
      </c>
      <c r="BF231" s="150">
        <f>IF(N231="snížená",J231,0)</f>
        <v>0</v>
      </c>
      <c r="BG231" s="150">
        <f>IF(N231="zákl. přenesená",J231,0)</f>
        <v>0</v>
      </c>
      <c r="BH231" s="150">
        <f>IF(N231="sníž. přenesená",J231,0)</f>
        <v>0</v>
      </c>
      <c r="BI231" s="150">
        <f>IF(N231="nulová",J231,0)</f>
        <v>0</v>
      </c>
      <c r="BJ231" s="18" t="s">
        <v>78</v>
      </c>
      <c r="BK231" s="150">
        <f>ROUND(I231*H231,2)</f>
        <v>87188.54</v>
      </c>
      <c r="BL231" s="18" t="s">
        <v>206</v>
      </c>
      <c r="BM231" s="149" t="s">
        <v>302</v>
      </c>
    </row>
    <row r="232" spans="1:65" s="13" customFormat="1" ht="33.75">
      <c r="B232" s="151"/>
      <c r="D232" s="152" t="s">
        <v>127</v>
      </c>
      <c r="E232" s="153" t="s">
        <v>1</v>
      </c>
      <c r="F232" s="154" t="s">
        <v>177</v>
      </c>
      <c r="H232" s="155">
        <v>642.98500000000001</v>
      </c>
      <c r="L232" s="151"/>
      <c r="M232" s="156"/>
      <c r="N232" s="157"/>
      <c r="O232" s="157"/>
      <c r="P232" s="157"/>
      <c r="Q232" s="157"/>
      <c r="R232" s="157"/>
      <c r="S232" s="157"/>
      <c r="T232" s="158"/>
      <c r="AT232" s="153" t="s">
        <v>127</v>
      </c>
      <c r="AU232" s="153" t="s">
        <v>80</v>
      </c>
      <c r="AV232" s="13" t="s">
        <v>80</v>
      </c>
      <c r="AW232" s="13" t="s">
        <v>29</v>
      </c>
      <c r="AX232" s="13" t="s">
        <v>73</v>
      </c>
      <c r="AY232" s="153" t="s">
        <v>118</v>
      </c>
    </row>
    <row r="233" spans="1:65" s="13" customFormat="1" ht="11.25">
      <c r="B233" s="151"/>
      <c r="D233" s="152" t="s">
        <v>127</v>
      </c>
      <c r="E233" s="153" t="s">
        <v>1</v>
      </c>
      <c r="F233" s="154" t="s">
        <v>303</v>
      </c>
      <c r="H233" s="155">
        <v>77.158000000000001</v>
      </c>
      <c r="L233" s="151"/>
      <c r="M233" s="156"/>
      <c r="N233" s="157"/>
      <c r="O233" s="157"/>
      <c r="P233" s="157"/>
      <c r="Q233" s="157"/>
      <c r="R233" s="157"/>
      <c r="S233" s="157"/>
      <c r="T233" s="158"/>
      <c r="AT233" s="153" t="s">
        <v>127</v>
      </c>
      <c r="AU233" s="153" t="s">
        <v>80</v>
      </c>
      <c r="AV233" s="13" t="s">
        <v>80</v>
      </c>
      <c r="AW233" s="13" t="s">
        <v>29</v>
      </c>
      <c r="AX233" s="13" t="s">
        <v>73</v>
      </c>
      <c r="AY233" s="153" t="s">
        <v>118</v>
      </c>
    </row>
    <row r="234" spans="1:65" s="13" customFormat="1" ht="11.25">
      <c r="B234" s="151"/>
      <c r="D234" s="152" t="s">
        <v>127</v>
      </c>
      <c r="E234" s="153" t="s">
        <v>1</v>
      </c>
      <c r="F234" s="154" t="s">
        <v>304</v>
      </c>
      <c r="H234" s="155">
        <v>77.158000000000001</v>
      </c>
      <c r="L234" s="151"/>
      <c r="M234" s="156"/>
      <c r="N234" s="157"/>
      <c r="O234" s="157"/>
      <c r="P234" s="157"/>
      <c r="Q234" s="157"/>
      <c r="R234" s="157"/>
      <c r="S234" s="157"/>
      <c r="T234" s="158"/>
      <c r="AT234" s="153" t="s">
        <v>127</v>
      </c>
      <c r="AU234" s="153" t="s">
        <v>80</v>
      </c>
      <c r="AV234" s="13" t="s">
        <v>80</v>
      </c>
      <c r="AW234" s="13" t="s">
        <v>29</v>
      </c>
      <c r="AX234" s="13" t="s">
        <v>78</v>
      </c>
      <c r="AY234" s="153" t="s">
        <v>118</v>
      </c>
    </row>
    <row r="235" spans="1:65" s="2" customFormat="1" ht="24.2" customHeight="1">
      <c r="A235" s="30"/>
      <c r="B235" s="137"/>
      <c r="C235" s="138" t="s">
        <v>305</v>
      </c>
      <c r="D235" s="138" t="s">
        <v>121</v>
      </c>
      <c r="E235" s="139" t="s">
        <v>306</v>
      </c>
      <c r="F235" s="140" t="s">
        <v>307</v>
      </c>
      <c r="G235" s="141" t="s">
        <v>124</v>
      </c>
      <c r="H235" s="142">
        <v>158.37</v>
      </c>
      <c r="I235" s="143">
        <v>158</v>
      </c>
      <c r="J235" s="143">
        <f>ROUND(I235*H235,2)</f>
        <v>25022.46</v>
      </c>
      <c r="K235" s="144"/>
      <c r="L235" s="31"/>
      <c r="M235" s="145" t="s">
        <v>1</v>
      </c>
      <c r="N235" s="146" t="s">
        <v>38</v>
      </c>
      <c r="O235" s="147">
        <v>0.21099999999999999</v>
      </c>
      <c r="P235" s="147">
        <f>O235*H235</f>
        <v>33.416069999999998</v>
      </c>
      <c r="Q235" s="147">
        <v>6.0000000000000001E-3</v>
      </c>
      <c r="R235" s="147">
        <f>Q235*H235</f>
        <v>0.95022000000000006</v>
      </c>
      <c r="S235" s="147">
        <v>0</v>
      </c>
      <c r="T235" s="148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49" t="s">
        <v>206</v>
      </c>
      <c r="AT235" s="149" t="s">
        <v>121</v>
      </c>
      <c r="AU235" s="149" t="s">
        <v>80</v>
      </c>
      <c r="AY235" s="18" t="s">
        <v>118</v>
      </c>
      <c r="BE235" s="150">
        <f>IF(N235="základní",J235,0)</f>
        <v>25022.46</v>
      </c>
      <c r="BF235" s="150">
        <f>IF(N235="snížená",J235,0)</f>
        <v>0</v>
      </c>
      <c r="BG235" s="150">
        <f>IF(N235="zákl. přenesená",J235,0)</f>
        <v>0</v>
      </c>
      <c r="BH235" s="150">
        <f>IF(N235="sníž. přenesená",J235,0)</f>
        <v>0</v>
      </c>
      <c r="BI235" s="150">
        <f>IF(N235="nulová",J235,0)</f>
        <v>0</v>
      </c>
      <c r="BJ235" s="18" t="s">
        <v>78</v>
      </c>
      <c r="BK235" s="150">
        <f>ROUND(I235*H235,2)</f>
        <v>25022.46</v>
      </c>
      <c r="BL235" s="18" t="s">
        <v>206</v>
      </c>
      <c r="BM235" s="149" t="s">
        <v>308</v>
      </c>
    </row>
    <row r="236" spans="1:65" s="15" customFormat="1" ht="11.25">
      <c r="B236" s="166"/>
      <c r="D236" s="152" t="s">
        <v>127</v>
      </c>
      <c r="E236" s="167" t="s">
        <v>1</v>
      </c>
      <c r="F236" s="168" t="s">
        <v>309</v>
      </c>
      <c r="H236" s="167" t="s">
        <v>1</v>
      </c>
      <c r="L236" s="166"/>
      <c r="M236" s="169"/>
      <c r="N236" s="170"/>
      <c r="O236" s="170"/>
      <c r="P236" s="170"/>
      <c r="Q236" s="170"/>
      <c r="R236" s="170"/>
      <c r="S236" s="170"/>
      <c r="T236" s="171"/>
      <c r="AT236" s="167" t="s">
        <v>127</v>
      </c>
      <c r="AU236" s="167" t="s">
        <v>80</v>
      </c>
      <c r="AV236" s="15" t="s">
        <v>78</v>
      </c>
      <c r="AW236" s="15" t="s">
        <v>29</v>
      </c>
      <c r="AX236" s="15" t="s">
        <v>73</v>
      </c>
      <c r="AY236" s="167" t="s">
        <v>118</v>
      </c>
    </row>
    <row r="237" spans="1:65" s="13" customFormat="1" ht="33.75">
      <c r="B237" s="151"/>
      <c r="D237" s="152" t="s">
        <v>127</v>
      </c>
      <c r="E237" s="153" t="s">
        <v>1</v>
      </c>
      <c r="F237" s="154" t="s">
        <v>310</v>
      </c>
      <c r="H237" s="155">
        <v>131.85</v>
      </c>
      <c r="L237" s="151"/>
      <c r="M237" s="156"/>
      <c r="N237" s="157"/>
      <c r="O237" s="157"/>
      <c r="P237" s="157"/>
      <c r="Q237" s="157"/>
      <c r="R237" s="157"/>
      <c r="S237" s="157"/>
      <c r="T237" s="158"/>
      <c r="AT237" s="153" t="s">
        <v>127</v>
      </c>
      <c r="AU237" s="153" t="s">
        <v>80</v>
      </c>
      <c r="AV237" s="13" t="s">
        <v>80</v>
      </c>
      <c r="AW237" s="13" t="s">
        <v>29</v>
      </c>
      <c r="AX237" s="13" t="s">
        <v>73</v>
      </c>
      <c r="AY237" s="153" t="s">
        <v>118</v>
      </c>
    </row>
    <row r="238" spans="1:65" s="13" customFormat="1" ht="11.25">
      <c r="B238" s="151"/>
      <c r="D238" s="152" t="s">
        <v>127</v>
      </c>
      <c r="E238" s="153" t="s">
        <v>1</v>
      </c>
      <c r="F238" s="154" t="s">
        <v>311</v>
      </c>
      <c r="H238" s="155">
        <v>26.52</v>
      </c>
      <c r="L238" s="151"/>
      <c r="M238" s="156"/>
      <c r="N238" s="157"/>
      <c r="O238" s="157"/>
      <c r="P238" s="157"/>
      <c r="Q238" s="157"/>
      <c r="R238" s="157"/>
      <c r="S238" s="157"/>
      <c r="T238" s="158"/>
      <c r="AT238" s="153" t="s">
        <v>127</v>
      </c>
      <c r="AU238" s="153" t="s">
        <v>80</v>
      </c>
      <c r="AV238" s="13" t="s">
        <v>80</v>
      </c>
      <c r="AW238" s="13" t="s">
        <v>29</v>
      </c>
      <c r="AX238" s="13" t="s">
        <v>73</v>
      </c>
      <c r="AY238" s="153" t="s">
        <v>118</v>
      </c>
    </row>
    <row r="239" spans="1:65" s="14" customFormat="1" ht="11.25">
      <c r="B239" s="159"/>
      <c r="D239" s="152" t="s">
        <v>127</v>
      </c>
      <c r="E239" s="160" t="s">
        <v>1</v>
      </c>
      <c r="F239" s="161" t="s">
        <v>129</v>
      </c>
      <c r="H239" s="162">
        <v>158.37</v>
      </c>
      <c r="L239" s="159"/>
      <c r="M239" s="163"/>
      <c r="N239" s="164"/>
      <c r="O239" s="164"/>
      <c r="P239" s="164"/>
      <c r="Q239" s="164"/>
      <c r="R239" s="164"/>
      <c r="S239" s="164"/>
      <c r="T239" s="165"/>
      <c r="AT239" s="160" t="s">
        <v>127</v>
      </c>
      <c r="AU239" s="160" t="s">
        <v>80</v>
      </c>
      <c r="AV239" s="14" t="s">
        <v>125</v>
      </c>
      <c r="AW239" s="14" t="s">
        <v>29</v>
      </c>
      <c r="AX239" s="14" t="s">
        <v>78</v>
      </c>
      <c r="AY239" s="160" t="s">
        <v>118</v>
      </c>
    </row>
    <row r="240" spans="1:65" s="2" customFormat="1" ht="44.25" customHeight="1">
      <c r="A240" s="30"/>
      <c r="B240" s="137"/>
      <c r="C240" s="138" t="s">
        <v>312</v>
      </c>
      <c r="D240" s="138" t="s">
        <v>121</v>
      </c>
      <c r="E240" s="139" t="s">
        <v>313</v>
      </c>
      <c r="F240" s="140" t="s">
        <v>314</v>
      </c>
      <c r="G240" s="141" t="s">
        <v>124</v>
      </c>
      <c r="H240" s="142">
        <v>48.854999999999997</v>
      </c>
      <c r="I240" s="143">
        <v>80</v>
      </c>
      <c r="J240" s="143">
        <f>ROUND(I240*H240,2)</f>
        <v>3908.4</v>
      </c>
      <c r="K240" s="144"/>
      <c r="L240" s="31"/>
      <c r="M240" s="145" t="s">
        <v>1</v>
      </c>
      <c r="N240" s="146" t="s">
        <v>38</v>
      </c>
      <c r="O240" s="147">
        <v>0.128</v>
      </c>
      <c r="P240" s="147">
        <f>O240*H240</f>
        <v>6.2534399999999994</v>
      </c>
      <c r="Q240" s="147">
        <v>5.8E-4</v>
      </c>
      <c r="R240" s="147">
        <f>Q240*H240</f>
        <v>2.8335899999999997E-2</v>
      </c>
      <c r="S240" s="147">
        <v>0</v>
      </c>
      <c r="T240" s="148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49" t="s">
        <v>206</v>
      </c>
      <c r="AT240" s="149" t="s">
        <v>121</v>
      </c>
      <c r="AU240" s="149" t="s">
        <v>80</v>
      </c>
      <c r="AY240" s="18" t="s">
        <v>118</v>
      </c>
      <c r="BE240" s="150">
        <f>IF(N240="základní",J240,0)</f>
        <v>3908.4</v>
      </c>
      <c r="BF240" s="150">
        <f>IF(N240="snížená",J240,0)</f>
        <v>0</v>
      </c>
      <c r="BG240" s="150">
        <f>IF(N240="zákl. přenesená",J240,0)</f>
        <v>0</v>
      </c>
      <c r="BH240" s="150">
        <f>IF(N240="sníž. přenesená",J240,0)</f>
        <v>0</v>
      </c>
      <c r="BI240" s="150">
        <f>IF(N240="nulová",J240,0)</f>
        <v>0</v>
      </c>
      <c r="BJ240" s="18" t="s">
        <v>78</v>
      </c>
      <c r="BK240" s="150">
        <f>ROUND(I240*H240,2)</f>
        <v>3908.4</v>
      </c>
      <c r="BL240" s="18" t="s">
        <v>206</v>
      </c>
      <c r="BM240" s="149" t="s">
        <v>315</v>
      </c>
    </row>
    <row r="241" spans="1:65" s="13" customFormat="1" ht="11.25">
      <c r="B241" s="151"/>
      <c r="D241" s="152" t="s">
        <v>127</v>
      </c>
      <c r="E241" s="153" t="s">
        <v>1</v>
      </c>
      <c r="F241" s="154" t="s">
        <v>316</v>
      </c>
      <c r="H241" s="155">
        <v>1</v>
      </c>
      <c r="L241" s="151"/>
      <c r="M241" s="156"/>
      <c r="N241" s="157"/>
      <c r="O241" s="157"/>
      <c r="P241" s="157"/>
      <c r="Q241" s="157"/>
      <c r="R241" s="157"/>
      <c r="S241" s="157"/>
      <c r="T241" s="158"/>
      <c r="AT241" s="153" t="s">
        <v>127</v>
      </c>
      <c r="AU241" s="153" t="s">
        <v>80</v>
      </c>
      <c r="AV241" s="13" t="s">
        <v>80</v>
      </c>
      <c r="AW241" s="13" t="s">
        <v>29</v>
      </c>
      <c r="AX241" s="13" t="s">
        <v>73</v>
      </c>
      <c r="AY241" s="153" t="s">
        <v>118</v>
      </c>
    </row>
    <row r="242" spans="1:65" s="13" customFormat="1" ht="22.5">
      <c r="B242" s="151"/>
      <c r="D242" s="152" t="s">
        <v>127</v>
      </c>
      <c r="E242" s="153" t="s">
        <v>1</v>
      </c>
      <c r="F242" s="154" t="s">
        <v>204</v>
      </c>
      <c r="H242" s="155">
        <v>47.284999999999997</v>
      </c>
      <c r="L242" s="151"/>
      <c r="M242" s="156"/>
      <c r="N242" s="157"/>
      <c r="O242" s="157"/>
      <c r="P242" s="157"/>
      <c r="Q242" s="157"/>
      <c r="R242" s="157"/>
      <c r="S242" s="157"/>
      <c r="T242" s="158"/>
      <c r="AT242" s="153" t="s">
        <v>127</v>
      </c>
      <c r="AU242" s="153" t="s">
        <v>80</v>
      </c>
      <c r="AV242" s="13" t="s">
        <v>80</v>
      </c>
      <c r="AW242" s="13" t="s">
        <v>29</v>
      </c>
      <c r="AX242" s="13" t="s">
        <v>73</v>
      </c>
      <c r="AY242" s="153" t="s">
        <v>118</v>
      </c>
    </row>
    <row r="243" spans="1:65" s="13" customFormat="1" ht="11.25">
      <c r="B243" s="151"/>
      <c r="D243" s="152" t="s">
        <v>127</v>
      </c>
      <c r="E243" s="153" t="s">
        <v>1</v>
      </c>
      <c r="F243" s="154" t="s">
        <v>205</v>
      </c>
      <c r="H243" s="155">
        <v>0.56999999999999995</v>
      </c>
      <c r="L243" s="151"/>
      <c r="M243" s="156"/>
      <c r="N243" s="157"/>
      <c r="O243" s="157"/>
      <c r="P243" s="157"/>
      <c r="Q243" s="157"/>
      <c r="R243" s="157"/>
      <c r="S243" s="157"/>
      <c r="T243" s="158"/>
      <c r="AT243" s="153" t="s">
        <v>127</v>
      </c>
      <c r="AU243" s="153" t="s">
        <v>80</v>
      </c>
      <c r="AV243" s="13" t="s">
        <v>80</v>
      </c>
      <c r="AW243" s="13" t="s">
        <v>29</v>
      </c>
      <c r="AX243" s="13" t="s">
        <v>73</v>
      </c>
      <c r="AY243" s="153" t="s">
        <v>118</v>
      </c>
    </row>
    <row r="244" spans="1:65" s="14" customFormat="1" ht="11.25">
      <c r="B244" s="159"/>
      <c r="D244" s="152" t="s">
        <v>127</v>
      </c>
      <c r="E244" s="160" t="s">
        <v>1</v>
      </c>
      <c r="F244" s="161" t="s">
        <v>129</v>
      </c>
      <c r="H244" s="162">
        <v>48.854999999999997</v>
      </c>
      <c r="L244" s="159"/>
      <c r="M244" s="163"/>
      <c r="N244" s="164"/>
      <c r="O244" s="164"/>
      <c r="P244" s="164"/>
      <c r="Q244" s="164"/>
      <c r="R244" s="164"/>
      <c r="S244" s="164"/>
      <c r="T244" s="165"/>
      <c r="AT244" s="160" t="s">
        <v>127</v>
      </c>
      <c r="AU244" s="160" t="s">
        <v>80</v>
      </c>
      <c r="AV244" s="14" t="s">
        <v>125</v>
      </c>
      <c r="AW244" s="14" t="s">
        <v>29</v>
      </c>
      <c r="AX244" s="14" t="s">
        <v>78</v>
      </c>
      <c r="AY244" s="160" t="s">
        <v>118</v>
      </c>
    </row>
    <row r="245" spans="1:65" s="2" customFormat="1" ht="21.75" customHeight="1">
      <c r="A245" s="30"/>
      <c r="B245" s="137"/>
      <c r="C245" s="179" t="s">
        <v>317</v>
      </c>
      <c r="D245" s="179" t="s">
        <v>281</v>
      </c>
      <c r="E245" s="180" t="s">
        <v>318</v>
      </c>
      <c r="F245" s="181" t="s">
        <v>319</v>
      </c>
      <c r="G245" s="182" t="s">
        <v>124</v>
      </c>
      <c r="H245" s="183">
        <v>48.811999999999998</v>
      </c>
      <c r="I245" s="184">
        <v>135</v>
      </c>
      <c r="J245" s="184">
        <f>ROUND(I245*H245,2)</f>
        <v>6589.62</v>
      </c>
      <c r="K245" s="185"/>
      <c r="L245" s="186"/>
      <c r="M245" s="187" t="s">
        <v>1</v>
      </c>
      <c r="N245" s="188" t="s">
        <v>38</v>
      </c>
      <c r="O245" s="147">
        <v>0</v>
      </c>
      <c r="P245" s="147">
        <f>O245*H245</f>
        <v>0</v>
      </c>
      <c r="Q245" s="147">
        <v>1.6999999999999999E-3</v>
      </c>
      <c r="R245" s="147">
        <f>Q245*H245</f>
        <v>8.2980399999999996E-2</v>
      </c>
      <c r="S245" s="147">
        <v>0</v>
      </c>
      <c r="T245" s="148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49" t="s">
        <v>284</v>
      </c>
      <c r="AT245" s="149" t="s">
        <v>281</v>
      </c>
      <c r="AU245" s="149" t="s">
        <v>80</v>
      </c>
      <c r="AY245" s="18" t="s">
        <v>118</v>
      </c>
      <c r="BE245" s="150">
        <f>IF(N245="základní",J245,0)</f>
        <v>6589.62</v>
      </c>
      <c r="BF245" s="150">
        <f>IF(N245="snížená",J245,0)</f>
        <v>0</v>
      </c>
      <c r="BG245" s="150">
        <f>IF(N245="zákl. přenesená",J245,0)</f>
        <v>0</v>
      </c>
      <c r="BH245" s="150">
        <f>IF(N245="sníž. přenesená",J245,0)</f>
        <v>0</v>
      </c>
      <c r="BI245" s="150">
        <f>IF(N245="nulová",J245,0)</f>
        <v>0</v>
      </c>
      <c r="BJ245" s="18" t="s">
        <v>78</v>
      </c>
      <c r="BK245" s="150">
        <f>ROUND(I245*H245,2)</f>
        <v>6589.62</v>
      </c>
      <c r="BL245" s="18" t="s">
        <v>206</v>
      </c>
      <c r="BM245" s="149" t="s">
        <v>320</v>
      </c>
    </row>
    <row r="246" spans="1:65" s="15" customFormat="1" ht="11.25">
      <c r="B246" s="166"/>
      <c r="D246" s="152" t="s">
        <v>127</v>
      </c>
      <c r="E246" s="167" t="s">
        <v>1</v>
      </c>
      <c r="F246" s="168" t="s">
        <v>321</v>
      </c>
      <c r="H246" s="167" t="s">
        <v>1</v>
      </c>
      <c r="L246" s="166"/>
      <c r="M246" s="169"/>
      <c r="N246" s="170"/>
      <c r="O246" s="170"/>
      <c r="P246" s="170"/>
      <c r="Q246" s="170"/>
      <c r="R246" s="170"/>
      <c r="S246" s="170"/>
      <c r="T246" s="171"/>
      <c r="AT246" s="167" t="s">
        <v>127</v>
      </c>
      <c r="AU246" s="167" t="s">
        <v>80</v>
      </c>
      <c r="AV246" s="15" t="s">
        <v>78</v>
      </c>
      <c r="AW246" s="15" t="s">
        <v>29</v>
      </c>
      <c r="AX246" s="15" t="s">
        <v>73</v>
      </c>
      <c r="AY246" s="167" t="s">
        <v>118</v>
      </c>
    </row>
    <row r="247" spans="1:65" s="13" customFormat="1" ht="22.5">
      <c r="B247" s="151"/>
      <c r="D247" s="152" t="s">
        <v>127</v>
      </c>
      <c r="E247" s="153" t="s">
        <v>1</v>
      </c>
      <c r="F247" s="154" t="s">
        <v>204</v>
      </c>
      <c r="H247" s="155">
        <v>47.284999999999997</v>
      </c>
      <c r="L247" s="151"/>
      <c r="M247" s="156"/>
      <c r="N247" s="157"/>
      <c r="O247" s="157"/>
      <c r="P247" s="157"/>
      <c r="Q247" s="157"/>
      <c r="R247" s="157"/>
      <c r="S247" s="157"/>
      <c r="T247" s="158"/>
      <c r="AT247" s="153" t="s">
        <v>127</v>
      </c>
      <c r="AU247" s="153" t="s">
        <v>80</v>
      </c>
      <c r="AV247" s="13" t="s">
        <v>80</v>
      </c>
      <c r="AW247" s="13" t="s">
        <v>29</v>
      </c>
      <c r="AX247" s="13" t="s">
        <v>73</v>
      </c>
      <c r="AY247" s="153" t="s">
        <v>118</v>
      </c>
    </row>
    <row r="248" spans="1:65" s="13" customFormat="1" ht="11.25">
      <c r="B248" s="151"/>
      <c r="D248" s="152" t="s">
        <v>127</v>
      </c>
      <c r="E248" s="153" t="s">
        <v>1</v>
      </c>
      <c r="F248" s="154" t="s">
        <v>205</v>
      </c>
      <c r="H248" s="155">
        <v>0.56999999999999995</v>
      </c>
      <c r="L248" s="151"/>
      <c r="M248" s="156"/>
      <c r="N248" s="157"/>
      <c r="O248" s="157"/>
      <c r="P248" s="157"/>
      <c r="Q248" s="157"/>
      <c r="R248" s="157"/>
      <c r="S248" s="157"/>
      <c r="T248" s="158"/>
      <c r="AT248" s="153" t="s">
        <v>127</v>
      </c>
      <c r="AU248" s="153" t="s">
        <v>80</v>
      </c>
      <c r="AV248" s="13" t="s">
        <v>80</v>
      </c>
      <c r="AW248" s="13" t="s">
        <v>29</v>
      </c>
      <c r="AX248" s="13" t="s">
        <v>73</v>
      </c>
      <c r="AY248" s="153" t="s">
        <v>118</v>
      </c>
    </row>
    <row r="249" spans="1:65" s="14" customFormat="1" ht="11.25">
      <c r="B249" s="159"/>
      <c r="D249" s="152" t="s">
        <v>127</v>
      </c>
      <c r="E249" s="160" t="s">
        <v>1</v>
      </c>
      <c r="F249" s="161" t="s">
        <v>129</v>
      </c>
      <c r="H249" s="162">
        <v>47.854999999999997</v>
      </c>
      <c r="L249" s="159"/>
      <c r="M249" s="163"/>
      <c r="N249" s="164"/>
      <c r="O249" s="164"/>
      <c r="P249" s="164"/>
      <c r="Q249" s="164"/>
      <c r="R249" s="164"/>
      <c r="S249" s="164"/>
      <c r="T249" s="165"/>
      <c r="AT249" s="160" t="s">
        <v>127</v>
      </c>
      <c r="AU249" s="160" t="s">
        <v>80</v>
      </c>
      <c r="AV249" s="14" t="s">
        <v>125</v>
      </c>
      <c r="AW249" s="14" t="s">
        <v>29</v>
      </c>
      <c r="AX249" s="14" t="s">
        <v>78</v>
      </c>
      <c r="AY249" s="160" t="s">
        <v>118</v>
      </c>
    </row>
    <row r="250" spans="1:65" s="13" customFormat="1" ht="11.25">
      <c r="B250" s="151"/>
      <c r="D250" s="152" t="s">
        <v>127</v>
      </c>
      <c r="F250" s="154" t="s">
        <v>322</v>
      </c>
      <c r="H250" s="155">
        <v>48.811999999999998</v>
      </c>
      <c r="L250" s="151"/>
      <c r="M250" s="156"/>
      <c r="N250" s="157"/>
      <c r="O250" s="157"/>
      <c r="P250" s="157"/>
      <c r="Q250" s="157"/>
      <c r="R250" s="157"/>
      <c r="S250" s="157"/>
      <c r="T250" s="158"/>
      <c r="AT250" s="153" t="s">
        <v>127</v>
      </c>
      <c r="AU250" s="153" t="s">
        <v>80</v>
      </c>
      <c r="AV250" s="13" t="s">
        <v>80</v>
      </c>
      <c r="AW250" s="13" t="s">
        <v>3</v>
      </c>
      <c r="AX250" s="13" t="s">
        <v>78</v>
      </c>
      <c r="AY250" s="153" t="s">
        <v>118</v>
      </c>
    </row>
    <row r="251" spans="1:65" s="2" customFormat="1" ht="16.5" customHeight="1">
      <c r="A251" s="30"/>
      <c r="B251" s="137"/>
      <c r="C251" s="179" t="s">
        <v>323</v>
      </c>
      <c r="D251" s="179" t="s">
        <v>281</v>
      </c>
      <c r="E251" s="180" t="s">
        <v>324</v>
      </c>
      <c r="F251" s="181" t="s">
        <v>325</v>
      </c>
      <c r="G251" s="182" t="s">
        <v>124</v>
      </c>
      <c r="H251" s="183">
        <v>166.28899999999999</v>
      </c>
      <c r="I251" s="184">
        <v>67.5</v>
      </c>
      <c r="J251" s="184">
        <f>ROUND(I251*H251,2)</f>
        <v>11224.51</v>
      </c>
      <c r="K251" s="185"/>
      <c r="L251" s="186"/>
      <c r="M251" s="187" t="s">
        <v>1</v>
      </c>
      <c r="N251" s="188" t="s">
        <v>38</v>
      </c>
      <c r="O251" s="147">
        <v>0</v>
      </c>
      <c r="P251" s="147">
        <f>O251*H251</f>
        <v>0</v>
      </c>
      <c r="Q251" s="147">
        <v>8.4999999999999995E-4</v>
      </c>
      <c r="R251" s="147">
        <f>Q251*H251</f>
        <v>0.14134564999999999</v>
      </c>
      <c r="S251" s="147">
        <v>0</v>
      </c>
      <c r="T251" s="148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49" t="s">
        <v>284</v>
      </c>
      <c r="AT251" s="149" t="s">
        <v>281</v>
      </c>
      <c r="AU251" s="149" t="s">
        <v>80</v>
      </c>
      <c r="AY251" s="18" t="s">
        <v>118</v>
      </c>
      <c r="BE251" s="150">
        <f>IF(N251="základní",J251,0)</f>
        <v>11224.51</v>
      </c>
      <c r="BF251" s="150">
        <f>IF(N251="snížená",J251,0)</f>
        <v>0</v>
      </c>
      <c r="BG251" s="150">
        <f>IF(N251="zákl. přenesená",J251,0)</f>
        <v>0</v>
      </c>
      <c r="BH251" s="150">
        <f>IF(N251="sníž. přenesená",J251,0)</f>
        <v>0</v>
      </c>
      <c r="BI251" s="150">
        <f>IF(N251="nulová",J251,0)</f>
        <v>0</v>
      </c>
      <c r="BJ251" s="18" t="s">
        <v>78</v>
      </c>
      <c r="BK251" s="150">
        <f>ROUND(I251*H251,2)</f>
        <v>11224.51</v>
      </c>
      <c r="BL251" s="18" t="s">
        <v>206</v>
      </c>
      <c r="BM251" s="149" t="s">
        <v>326</v>
      </c>
    </row>
    <row r="252" spans="1:65" s="13" customFormat="1" ht="11.25">
      <c r="B252" s="151"/>
      <c r="D252" s="152" t="s">
        <v>127</v>
      </c>
      <c r="E252" s="153" t="s">
        <v>1</v>
      </c>
      <c r="F252" s="154" t="s">
        <v>327</v>
      </c>
      <c r="H252" s="155">
        <v>158.37</v>
      </c>
      <c r="L252" s="151"/>
      <c r="M252" s="156"/>
      <c r="N252" s="157"/>
      <c r="O252" s="157"/>
      <c r="P252" s="157"/>
      <c r="Q252" s="157"/>
      <c r="R252" s="157"/>
      <c r="S252" s="157"/>
      <c r="T252" s="158"/>
      <c r="AT252" s="153" t="s">
        <v>127</v>
      </c>
      <c r="AU252" s="153" t="s">
        <v>80</v>
      </c>
      <c r="AV252" s="13" t="s">
        <v>80</v>
      </c>
      <c r="AW252" s="13" t="s">
        <v>29</v>
      </c>
      <c r="AX252" s="13" t="s">
        <v>73</v>
      </c>
      <c r="AY252" s="153" t="s">
        <v>118</v>
      </c>
    </row>
    <row r="253" spans="1:65" s="14" customFormat="1" ht="11.25">
      <c r="B253" s="159"/>
      <c r="D253" s="152" t="s">
        <v>127</v>
      </c>
      <c r="E253" s="160" t="s">
        <v>1</v>
      </c>
      <c r="F253" s="161" t="s">
        <v>129</v>
      </c>
      <c r="H253" s="162">
        <v>158.37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0" t="s">
        <v>127</v>
      </c>
      <c r="AU253" s="160" t="s">
        <v>80</v>
      </c>
      <c r="AV253" s="14" t="s">
        <v>125</v>
      </c>
      <c r="AW253" s="14" t="s">
        <v>29</v>
      </c>
      <c r="AX253" s="14" t="s">
        <v>78</v>
      </c>
      <c r="AY253" s="160" t="s">
        <v>118</v>
      </c>
    </row>
    <row r="254" spans="1:65" s="13" customFormat="1" ht="11.25">
      <c r="B254" s="151"/>
      <c r="D254" s="152" t="s">
        <v>127</v>
      </c>
      <c r="F254" s="154" t="s">
        <v>328</v>
      </c>
      <c r="H254" s="155">
        <v>166.28899999999999</v>
      </c>
      <c r="L254" s="151"/>
      <c r="M254" s="156"/>
      <c r="N254" s="157"/>
      <c r="O254" s="157"/>
      <c r="P254" s="157"/>
      <c r="Q254" s="157"/>
      <c r="R254" s="157"/>
      <c r="S254" s="157"/>
      <c r="T254" s="158"/>
      <c r="AT254" s="153" t="s">
        <v>127</v>
      </c>
      <c r="AU254" s="153" t="s">
        <v>80</v>
      </c>
      <c r="AV254" s="13" t="s">
        <v>80</v>
      </c>
      <c r="AW254" s="13" t="s">
        <v>3</v>
      </c>
      <c r="AX254" s="13" t="s">
        <v>78</v>
      </c>
      <c r="AY254" s="153" t="s">
        <v>118</v>
      </c>
    </row>
    <row r="255" spans="1:65" s="2" customFormat="1" ht="24.2" customHeight="1">
      <c r="A255" s="30"/>
      <c r="B255" s="137"/>
      <c r="C255" s="138" t="s">
        <v>329</v>
      </c>
      <c r="D255" s="138" t="s">
        <v>121</v>
      </c>
      <c r="E255" s="139" t="s">
        <v>330</v>
      </c>
      <c r="F255" s="140" t="s">
        <v>331</v>
      </c>
      <c r="G255" s="141" t="s">
        <v>124</v>
      </c>
      <c r="H255" s="142">
        <v>780.56799999999998</v>
      </c>
      <c r="I255" s="143">
        <v>9.0299999999999994</v>
      </c>
      <c r="J255" s="143">
        <f>ROUND(I255*H255,2)</f>
        <v>7048.53</v>
      </c>
      <c r="K255" s="144"/>
      <c r="L255" s="31"/>
      <c r="M255" s="145" t="s">
        <v>1</v>
      </c>
      <c r="N255" s="146" t="s">
        <v>38</v>
      </c>
      <c r="O255" s="147">
        <v>2.5000000000000001E-2</v>
      </c>
      <c r="P255" s="147">
        <f>O255*H255</f>
        <v>19.514200000000002</v>
      </c>
      <c r="Q255" s="147">
        <v>0</v>
      </c>
      <c r="R255" s="147">
        <f>Q255*H255</f>
        <v>0</v>
      </c>
      <c r="S255" s="147">
        <v>0</v>
      </c>
      <c r="T255" s="148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49" t="s">
        <v>206</v>
      </c>
      <c r="AT255" s="149" t="s">
        <v>121</v>
      </c>
      <c r="AU255" s="149" t="s">
        <v>80</v>
      </c>
      <c r="AY255" s="18" t="s">
        <v>118</v>
      </c>
      <c r="BE255" s="150">
        <f>IF(N255="základní",J255,0)</f>
        <v>7048.53</v>
      </c>
      <c r="BF255" s="150">
        <f>IF(N255="snížená",J255,0)</f>
        <v>0</v>
      </c>
      <c r="BG255" s="150">
        <f>IF(N255="zákl. přenesená",J255,0)</f>
        <v>0</v>
      </c>
      <c r="BH255" s="150">
        <f>IF(N255="sníž. přenesená",J255,0)</f>
        <v>0</v>
      </c>
      <c r="BI255" s="150">
        <f>IF(N255="nulová",J255,0)</f>
        <v>0</v>
      </c>
      <c r="BJ255" s="18" t="s">
        <v>78</v>
      </c>
      <c r="BK255" s="150">
        <f>ROUND(I255*H255,2)</f>
        <v>7048.53</v>
      </c>
      <c r="BL255" s="18" t="s">
        <v>206</v>
      </c>
      <c r="BM255" s="149" t="s">
        <v>332</v>
      </c>
    </row>
    <row r="256" spans="1:65" s="15" customFormat="1" ht="11.25">
      <c r="B256" s="166"/>
      <c r="D256" s="152" t="s">
        <v>127</v>
      </c>
      <c r="E256" s="167" t="s">
        <v>1</v>
      </c>
      <c r="F256" s="168" t="s">
        <v>143</v>
      </c>
      <c r="H256" s="167" t="s">
        <v>1</v>
      </c>
      <c r="L256" s="166"/>
      <c r="M256" s="169"/>
      <c r="N256" s="170"/>
      <c r="O256" s="170"/>
      <c r="P256" s="170"/>
      <c r="Q256" s="170"/>
      <c r="R256" s="170"/>
      <c r="S256" s="170"/>
      <c r="T256" s="171"/>
      <c r="AT256" s="167" t="s">
        <v>127</v>
      </c>
      <c r="AU256" s="167" t="s">
        <v>80</v>
      </c>
      <c r="AV256" s="15" t="s">
        <v>78</v>
      </c>
      <c r="AW256" s="15" t="s">
        <v>29</v>
      </c>
      <c r="AX256" s="15" t="s">
        <v>73</v>
      </c>
      <c r="AY256" s="167" t="s">
        <v>118</v>
      </c>
    </row>
    <row r="257" spans="1:65" s="13" customFormat="1" ht="22.5">
      <c r="B257" s="151"/>
      <c r="D257" s="152" t="s">
        <v>127</v>
      </c>
      <c r="E257" s="153" t="s">
        <v>1</v>
      </c>
      <c r="F257" s="154" t="s">
        <v>276</v>
      </c>
      <c r="H257" s="155">
        <v>694.79</v>
      </c>
      <c r="L257" s="151"/>
      <c r="M257" s="156"/>
      <c r="N257" s="157"/>
      <c r="O257" s="157"/>
      <c r="P257" s="157"/>
      <c r="Q257" s="157"/>
      <c r="R257" s="157"/>
      <c r="S257" s="157"/>
      <c r="T257" s="158"/>
      <c r="AT257" s="153" t="s">
        <v>127</v>
      </c>
      <c r="AU257" s="153" t="s">
        <v>80</v>
      </c>
      <c r="AV257" s="13" t="s">
        <v>80</v>
      </c>
      <c r="AW257" s="13" t="s">
        <v>29</v>
      </c>
      <c r="AX257" s="13" t="s">
        <v>73</v>
      </c>
      <c r="AY257" s="153" t="s">
        <v>118</v>
      </c>
    </row>
    <row r="258" spans="1:65" s="15" customFormat="1" ht="11.25">
      <c r="B258" s="166"/>
      <c r="D258" s="152" t="s">
        <v>127</v>
      </c>
      <c r="E258" s="167" t="s">
        <v>1</v>
      </c>
      <c r="F258" s="168" t="s">
        <v>277</v>
      </c>
      <c r="H258" s="167" t="s">
        <v>1</v>
      </c>
      <c r="L258" s="166"/>
      <c r="M258" s="169"/>
      <c r="N258" s="170"/>
      <c r="O258" s="170"/>
      <c r="P258" s="170"/>
      <c r="Q258" s="170"/>
      <c r="R258" s="170"/>
      <c r="S258" s="170"/>
      <c r="T258" s="171"/>
      <c r="AT258" s="167" t="s">
        <v>127</v>
      </c>
      <c r="AU258" s="167" t="s">
        <v>80</v>
      </c>
      <c r="AV258" s="15" t="s">
        <v>78</v>
      </c>
      <c r="AW258" s="15" t="s">
        <v>29</v>
      </c>
      <c r="AX258" s="15" t="s">
        <v>73</v>
      </c>
      <c r="AY258" s="167" t="s">
        <v>118</v>
      </c>
    </row>
    <row r="259" spans="1:65" s="13" customFormat="1" ht="33.75">
      <c r="B259" s="151"/>
      <c r="D259" s="152" t="s">
        <v>127</v>
      </c>
      <c r="E259" s="153" t="s">
        <v>1</v>
      </c>
      <c r="F259" s="154" t="s">
        <v>278</v>
      </c>
      <c r="H259" s="155">
        <v>72.518000000000001</v>
      </c>
      <c r="L259" s="151"/>
      <c r="M259" s="156"/>
      <c r="N259" s="157"/>
      <c r="O259" s="157"/>
      <c r="P259" s="157"/>
      <c r="Q259" s="157"/>
      <c r="R259" s="157"/>
      <c r="S259" s="157"/>
      <c r="T259" s="158"/>
      <c r="AT259" s="153" t="s">
        <v>127</v>
      </c>
      <c r="AU259" s="153" t="s">
        <v>80</v>
      </c>
      <c r="AV259" s="13" t="s">
        <v>80</v>
      </c>
      <c r="AW259" s="13" t="s">
        <v>29</v>
      </c>
      <c r="AX259" s="13" t="s">
        <v>73</v>
      </c>
      <c r="AY259" s="153" t="s">
        <v>118</v>
      </c>
    </row>
    <row r="260" spans="1:65" s="13" customFormat="1" ht="11.25">
      <c r="B260" s="151"/>
      <c r="D260" s="152" t="s">
        <v>127</v>
      </c>
      <c r="E260" s="153" t="s">
        <v>1</v>
      </c>
      <c r="F260" s="154" t="s">
        <v>279</v>
      </c>
      <c r="H260" s="155">
        <v>13.26</v>
      </c>
      <c r="L260" s="151"/>
      <c r="M260" s="156"/>
      <c r="N260" s="157"/>
      <c r="O260" s="157"/>
      <c r="P260" s="157"/>
      <c r="Q260" s="157"/>
      <c r="R260" s="157"/>
      <c r="S260" s="157"/>
      <c r="T260" s="158"/>
      <c r="AT260" s="153" t="s">
        <v>127</v>
      </c>
      <c r="AU260" s="153" t="s">
        <v>80</v>
      </c>
      <c r="AV260" s="13" t="s">
        <v>80</v>
      </c>
      <c r="AW260" s="13" t="s">
        <v>29</v>
      </c>
      <c r="AX260" s="13" t="s">
        <v>73</v>
      </c>
      <c r="AY260" s="153" t="s">
        <v>118</v>
      </c>
    </row>
    <row r="261" spans="1:65" s="14" customFormat="1" ht="11.25">
      <c r="B261" s="159"/>
      <c r="D261" s="152" t="s">
        <v>127</v>
      </c>
      <c r="E261" s="160" t="s">
        <v>1</v>
      </c>
      <c r="F261" s="161" t="s">
        <v>129</v>
      </c>
      <c r="H261" s="162">
        <v>780.56799999999998</v>
      </c>
      <c r="L261" s="159"/>
      <c r="M261" s="163"/>
      <c r="N261" s="164"/>
      <c r="O261" s="164"/>
      <c r="P261" s="164"/>
      <c r="Q261" s="164"/>
      <c r="R261" s="164"/>
      <c r="S261" s="164"/>
      <c r="T261" s="165"/>
      <c r="AT261" s="160" t="s">
        <v>127</v>
      </c>
      <c r="AU261" s="160" t="s">
        <v>80</v>
      </c>
      <c r="AV261" s="14" t="s">
        <v>125</v>
      </c>
      <c r="AW261" s="14" t="s">
        <v>29</v>
      </c>
      <c r="AX261" s="14" t="s">
        <v>78</v>
      </c>
      <c r="AY261" s="160" t="s">
        <v>118</v>
      </c>
    </row>
    <row r="262" spans="1:65" s="2" customFormat="1" ht="24.2" customHeight="1">
      <c r="A262" s="30"/>
      <c r="B262" s="137"/>
      <c r="C262" s="179" t="s">
        <v>333</v>
      </c>
      <c r="D262" s="179" t="s">
        <v>281</v>
      </c>
      <c r="E262" s="180" t="s">
        <v>334</v>
      </c>
      <c r="F262" s="181" t="s">
        <v>335</v>
      </c>
      <c r="G262" s="182" t="s">
        <v>124</v>
      </c>
      <c r="H262" s="183">
        <v>858.625</v>
      </c>
      <c r="I262" s="184">
        <v>13.2</v>
      </c>
      <c r="J262" s="184">
        <f>ROUND(I262*H262,2)</f>
        <v>11333.85</v>
      </c>
      <c r="K262" s="185"/>
      <c r="L262" s="186"/>
      <c r="M262" s="187" t="s">
        <v>1</v>
      </c>
      <c r="N262" s="188" t="s">
        <v>38</v>
      </c>
      <c r="O262" s="147">
        <v>0</v>
      </c>
      <c r="P262" s="147">
        <f>O262*H262</f>
        <v>0</v>
      </c>
      <c r="Q262" s="147">
        <v>1E-4</v>
      </c>
      <c r="R262" s="147">
        <f>Q262*H262</f>
        <v>8.5862500000000008E-2</v>
      </c>
      <c r="S262" s="147">
        <v>0</v>
      </c>
      <c r="T262" s="148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49" t="s">
        <v>284</v>
      </c>
      <c r="AT262" s="149" t="s">
        <v>281</v>
      </c>
      <c r="AU262" s="149" t="s">
        <v>80</v>
      </c>
      <c r="AY262" s="18" t="s">
        <v>118</v>
      </c>
      <c r="BE262" s="150">
        <f>IF(N262="základní",J262,0)</f>
        <v>11333.85</v>
      </c>
      <c r="BF262" s="150">
        <f>IF(N262="snížená",J262,0)</f>
        <v>0</v>
      </c>
      <c r="BG262" s="150">
        <f>IF(N262="zákl. přenesená",J262,0)</f>
        <v>0</v>
      </c>
      <c r="BH262" s="150">
        <f>IF(N262="sníž. přenesená",J262,0)</f>
        <v>0</v>
      </c>
      <c r="BI262" s="150">
        <f>IF(N262="nulová",J262,0)</f>
        <v>0</v>
      </c>
      <c r="BJ262" s="18" t="s">
        <v>78</v>
      </c>
      <c r="BK262" s="150">
        <f>ROUND(I262*H262,2)</f>
        <v>11333.85</v>
      </c>
      <c r="BL262" s="18" t="s">
        <v>206</v>
      </c>
      <c r="BM262" s="149" t="s">
        <v>336</v>
      </c>
    </row>
    <row r="263" spans="1:65" s="13" customFormat="1" ht="11.25">
      <c r="B263" s="151"/>
      <c r="D263" s="152" t="s">
        <v>127</v>
      </c>
      <c r="E263" s="153" t="s">
        <v>1</v>
      </c>
      <c r="F263" s="154" t="s">
        <v>337</v>
      </c>
      <c r="H263" s="155">
        <v>780.56799999999998</v>
      </c>
      <c r="L263" s="151"/>
      <c r="M263" s="156"/>
      <c r="N263" s="157"/>
      <c r="O263" s="157"/>
      <c r="P263" s="157"/>
      <c r="Q263" s="157"/>
      <c r="R263" s="157"/>
      <c r="S263" s="157"/>
      <c r="T263" s="158"/>
      <c r="AT263" s="153" t="s">
        <v>127</v>
      </c>
      <c r="AU263" s="153" t="s">
        <v>80</v>
      </c>
      <c r="AV263" s="13" t="s">
        <v>80</v>
      </c>
      <c r="AW263" s="13" t="s">
        <v>29</v>
      </c>
      <c r="AX263" s="13" t="s">
        <v>73</v>
      </c>
      <c r="AY263" s="153" t="s">
        <v>118</v>
      </c>
    </row>
    <row r="264" spans="1:65" s="14" customFormat="1" ht="11.25">
      <c r="B264" s="159"/>
      <c r="D264" s="152" t="s">
        <v>127</v>
      </c>
      <c r="E264" s="160" t="s">
        <v>1</v>
      </c>
      <c r="F264" s="161" t="s">
        <v>129</v>
      </c>
      <c r="H264" s="162">
        <v>780.56799999999998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0" t="s">
        <v>127</v>
      </c>
      <c r="AU264" s="160" t="s">
        <v>80</v>
      </c>
      <c r="AV264" s="14" t="s">
        <v>125</v>
      </c>
      <c r="AW264" s="14" t="s">
        <v>29</v>
      </c>
      <c r="AX264" s="14" t="s">
        <v>78</v>
      </c>
      <c r="AY264" s="160" t="s">
        <v>118</v>
      </c>
    </row>
    <row r="265" spans="1:65" s="13" customFormat="1" ht="11.25">
      <c r="B265" s="151"/>
      <c r="D265" s="152" t="s">
        <v>127</v>
      </c>
      <c r="F265" s="154" t="s">
        <v>338</v>
      </c>
      <c r="H265" s="155">
        <v>858.625</v>
      </c>
      <c r="L265" s="151"/>
      <c r="M265" s="156"/>
      <c r="N265" s="157"/>
      <c r="O265" s="157"/>
      <c r="P265" s="157"/>
      <c r="Q265" s="157"/>
      <c r="R265" s="157"/>
      <c r="S265" s="157"/>
      <c r="T265" s="158"/>
      <c r="AT265" s="153" t="s">
        <v>127</v>
      </c>
      <c r="AU265" s="153" t="s">
        <v>80</v>
      </c>
      <c r="AV265" s="13" t="s">
        <v>80</v>
      </c>
      <c r="AW265" s="13" t="s">
        <v>3</v>
      </c>
      <c r="AX265" s="13" t="s">
        <v>78</v>
      </c>
      <c r="AY265" s="153" t="s">
        <v>118</v>
      </c>
    </row>
    <row r="266" spans="1:65" s="2" customFormat="1" ht="24.2" customHeight="1">
      <c r="A266" s="30"/>
      <c r="B266" s="137"/>
      <c r="C266" s="138" t="s">
        <v>339</v>
      </c>
      <c r="D266" s="138" t="s">
        <v>121</v>
      </c>
      <c r="E266" s="139" t="s">
        <v>340</v>
      </c>
      <c r="F266" s="140" t="s">
        <v>341</v>
      </c>
      <c r="G266" s="141" t="s">
        <v>136</v>
      </c>
      <c r="H266" s="142">
        <v>31</v>
      </c>
      <c r="I266" s="143">
        <v>20.100000000000001</v>
      </c>
      <c r="J266" s="143">
        <f>ROUND(I266*H266,2)</f>
        <v>623.1</v>
      </c>
      <c r="K266" s="144"/>
      <c r="L266" s="31"/>
      <c r="M266" s="145" t="s">
        <v>1</v>
      </c>
      <c r="N266" s="146" t="s">
        <v>38</v>
      </c>
      <c r="O266" s="147">
        <v>0.05</v>
      </c>
      <c r="P266" s="147">
        <f>O266*H266</f>
        <v>1.55</v>
      </c>
      <c r="Q266" s="147">
        <v>0</v>
      </c>
      <c r="R266" s="147">
        <f>Q266*H266</f>
        <v>0</v>
      </c>
      <c r="S266" s="147">
        <v>0</v>
      </c>
      <c r="T266" s="148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49" t="s">
        <v>206</v>
      </c>
      <c r="AT266" s="149" t="s">
        <v>121</v>
      </c>
      <c r="AU266" s="149" t="s">
        <v>80</v>
      </c>
      <c r="AY266" s="18" t="s">
        <v>118</v>
      </c>
      <c r="BE266" s="150">
        <f>IF(N266="základní",J266,0)</f>
        <v>623.1</v>
      </c>
      <c r="BF266" s="150">
        <f>IF(N266="snížená",J266,0)</f>
        <v>0</v>
      </c>
      <c r="BG266" s="150">
        <f>IF(N266="zákl. přenesená",J266,0)</f>
        <v>0</v>
      </c>
      <c r="BH266" s="150">
        <f>IF(N266="sníž. přenesená",J266,0)</f>
        <v>0</v>
      </c>
      <c r="BI266" s="150">
        <f>IF(N266="nulová",J266,0)</f>
        <v>0</v>
      </c>
      <c r="BJ266" s="18" t="s">
        <v>78</v>
      </c>
      <c r="BK266" s="150">
        <f>ROUND(I266*H266,2)</f>
        <v>623.1</v>
      </c>
      <c r="BL266" s="18" t="s">
        <v>206</v>
      </c>
      <c r="BM266" s="149" t="s">
        <v>342</v>
      </c>
    </row>
    <row r="267" spans="1:65" s="13" customFormat="1" ht="11.25">
      <c r="B267" s="151"/>
      <c r="D267" s="152" t="s">
        <v>127</v>
      </c>
      <c r="E267" s="153" t="s">
        <v>1</v>
      </c>
      <c r="F267" s="154" t="s">
        <v>343</v>
      </c>
      <c r="H267" s="155">
        <v>31</v>
      </c>
      <c r="L267" s="151"/>
      <c r="M267" s="156"/>
      <c r="N267" s="157"/>
      <c r="O267" s="157"/>
      <c r="P267" s="157"/>
      <c r="Q267" s="157"/>
      <c r="R267" s="157"/>
      <c r="S267" s="157"/>
      <c r="T267" s="158"/>
      <c r="AT267" s="153" t="s">
        <v>127</v>
      </c>
      <c r="AU267" s="153" t="s">
        <v>80</v>
      </c>
      <c r="AV267" s="13" t="s">
        <v>80</v>
      </c>
      <c r="AW267" s="13" t="s">
        <v>29</v>
      </c>
      <c r="AX267" s="13" t="s">
        <v>73</v>
      </c>
      <c r="AY267" s="153" t="s">
        <v>118</v>
      </c>
    </row>
    <row r="268" spans="1:65" s="14" customFormat="1" ht="11.25">
      <c r="B268" s="159"/>
      <c r="D268" s="152" t="s">
        <v>127</v>
      </c>
      <c r="E268" s="160" t="s">
        <v>1</v>
      </c>
      <c r="F268" s="161" t="s">
        <v>129</v>
      </c>
      <c r="H268" s="162">
        <v>31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0" t="s">
        <v>127</v>
      </c>
      <c r="AU268" s="160" t="s">
        <v>80</v>
      </c>
      <c r="AV268" s="14" t="s">
        <v>125</v>
      </c>
      <c r="AW268" s="14" t="s">
        <v>29</v>
      </c>
      <c r="AX268" s="14" t="s">
        <v>78</v>
      </c>
      <c r="AY268" s="160" t="s">
        <v>118</v>
      </c>
    </row>
    <row r="269" spans="1:65" s="2" customFormat="1" ht="24.2" customHeight="1">
      <c r="A269" s="30"/>
      <c r="B269" s="137"/>
      <c r="C269" s="179" t="s">
        <v>344</v>
      </c>
      <c r="D269" s="179" t="s">
        <v>281</v>
      </c>
      <c r="E269" s="180" t="s">
        <v>345</v>
      </c>
      <c r="F269" s="181" t="s">
        <v>346</v>
      </c>
      <c r="G269" s="182" t="s">
        <v>136</v>
      </c>
      <c r="H269" s="183">
        <v>31</v>
      </c>
      <c r="I269" s="184">
        <v>1610</v>
      </c>
      <c r="J269" s="184">
        <f>ROUND(I269*H269,2)</f>
        <v>49910</v>
      </c>
      <c r="K269" s="185"/>
      <c r="L269" s="186"/>
      <c r="M269" s="187" t="s">
        <v>1</v>
      </c>
      <c r="N269" s="188" t="s">
        <v>38</v>
      </c>
      <c r="O269" s="147">
        <v>0</v>
      </c>
      <c r="P269" s="147">
        <f>O269*H269</f>
        <v>0</v>
      </c>
      <c r="Q269" s="147">
        <v>2.2599999999999999E-3</v>
      </c>
      <c r="R269" s="147">
        <f>Q269*H269</f>
        <v>7.0059999999999997E-2</v>
      </c>
      <c r="S269" s="147">
        <v>0</v>
      </c>
      <c r="T269" s="148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49" t="s">
        <v>284</v>
      </c>
      <c r="AT269" s="149" t="s">
        <v>281</v>
      </c>
      <c r="AU269" s="149" t="s">
        <v>80</v>
      </c>
      <c r="AY269" s="18" t="s">
        <v>118</v>
      </c>
      <c r="BE269" s="150">
        <f>IF(N269="základní",J269,0)</f>
        <v>49910</v>
      </c>
      <c r="BF269" s="150">
        <f>IF(N269="snížená",J269,0)</f>
        <v>0</v>
      </c>
      <c r="BG269" s="150">
        <f>IF(N269="zákl. přenesená",J269,0)</f>
        <v>0</v>
      </c>
      <c r="BH269" s="150">
        <f>IF(N269="sníž. přenesená",J269,0)</f>
        <v>0</v>
      </c>
      <c r="BI269" s="150">
        <f>IF(N269="nulová",J269,0)</f>
        <v>0</v>
      </c>
      <c r="BJ269" s="18" t="s">
        <v>78</v>
      </c>
      <c r="BK269" s="150">
        <f>ROUND(I269*H269,2)</f>
        <v>49910</v>
      </c>
      <c r="BL269" s="18" t="s">
        <v>206</v>
      </c>
      <c r="BM269" s="149" t="s">
        <v>347</v>
      </c>
    </row>
    <row r="270" spans="1:65" s="13" customFormat="1" ht="11.25">
      <c r="B270" s="151"/>
      <c r="D270" s="152" t="s">
        <v>127</v>
      </c>
      <c r="E270" s="153" t="s">
        <v>1</v>
      </c>
      <c r="F270" s="154" t="s">
        <v>293</v>
      </c>
      <c r="H270" s="155">
        <v>31</v>
      </c>
      <c r="L270" s="151"/>
      <c r="M270" s="156"/>
      <c r="N270" s="157"/>
      <c r="O270" s="157"/>
      <c r="P270" s="157"/>
      <c r="Q270" s="157"/>
      <c r="R270" s="157"/>
      <c r="S270" s="157"/>
      <c r="T270" s="158"/>
      <c r="AT270" s="153" t="s">
        <v>127</v>
      </c>
      <c r="AU270" s="153" t="s">
        <v>80</v>
      </c>
      <c r="AV270" s="13" t="s">
        <v>80</v>
      </c>
      <c r="AW270" s="13" t="s">
        <v>29</v>
      </c>
      <c r="AX270" s="13" t="s">
        <v>78</v>
      </c>
      <c r="AY270" s="153" t="s">
        <v>118</v>
      </c>
    </row>
    <row r="271" spans="1:65" s="2" customFormat="1" ht="24.2" customHeight="1">
      <c r="A271" s="30"/>
      <c r="B271" s="137"/>
      <c r="C271" s="138" t="s">
        <v>348</v>
      </c>
      <c r="D271" s="138" t="s">
        <v>121</v>
      </c>
      <c r="E271" s="139" t="s">
        <v>349</v>
      </c>
      <c r="F271" s="140" t="s">
        <v>350</v>
      </c>
      <c r="G271" s="141" t="s">
        <v>296</v>
      </c>
      <c r="H271" s="142">
        <v>2028.49</v>
      </c>
      <c r="I271" s="143">
        <v>1.95</v>
      </c>
      <c r="J271" s="143">
        <f>ROUND(I271*H271,2)</f>
        <v>3955.56</v>
      </c>
      <c r="K271" s="144"/>
      <c r="L271" s="31"/>
      <c r="M271" s="145" t="s">
        <v>1</v>
      </c>
      <c r="N271" s="146" t="s">
        <v>38</v>
      </c>
      <c r="O271" s="147">
        <v>0</v>
      </c>
      <c r="P271" s="147">
        <f>O271*H271</f>
        <v>0</v>
      </c>
      <c r="Q271" s="147">
        <v>0</v>
      </c>
      <c r="R271" s="147">
        <f>Q271*H271</f>
        <v>0</v>
      </c>
      <c r="S271" s="147">
        <v>0</v>
      </c>
      <c r="T271" s="148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49" t="s">
        <v>206</v>
      </c>
      <c r="AT271" s="149" t="s">
        <v>121</v>
      </c>
      <c r="AU271" s="149" t="s">
        <v>80</v>
      </c>
      <c r="AY271" s="18" t="s">
        <v>118</v>
      </c>
      <c r="BE271" s="150">
        <f>IF(N271="základní",J271,0)</f>
        <v>3955.56</v>
      </c>
      <c r="BF271" s="150">
        <f>IF(N271="snížená",J271,0)</f>
        <v>0</v>
      </c>
      <c r="BG271" s="150">
        <f>IF(N271="zákl. přenesená",J271,0)</f>
        <v>0</v>
      </c>
      <c r="BH271" s="150">
        <f>IF(N271="sníž. přenesená",J271,0)</f>
        <v>0</v>
      </c>
      <c r="BI271" s="150">
        <f>IF(N271="nulová",J271,0)</f>
        <v>0</v>
      </c>
      <c r="BJ271" s="18" t="s">
        <v>78</v>
      </c>
      <c r="BK271" s="150">
        <f>ROUND(I271*H271,2)</f>
        <v>3955.56</v>
      </c>
      <c r="BL271" s="18" t="s">
        <v>206</v>
      </c>
      <c r="BM271" s="149" t="s">
        <v>351</v>
      </c>
    </row>
    <row r="272" spans="1:65" s="12" customFormat="1" ht="22.9" customHeight="1">
      <c r="B272" s="125"/>
      <c r="D272" s="126" t="s">
        <v>72</v>
      </c>
      <c r="E272" s="135" t="s">
        <v>352</v>
      </c>
      <c r="F272" s="135" t="s">
        <v>353</v>
      </c>
      <c r="J272" s="136">
        <f>BK272</f>
        <v>141177</v>
      </c>
      <c r="L272" s="125"/>
      <c r="M272" s="129"/>
      <c r="N272" s="130"/>
      <c r="O272" s="130"/>
      <c r="P272" s="131">
        <f>SUM(P273:P274)</f>
        <v>0.497</v>
      </c>
      <c r="Q272" s="130"/>
      <c r="R272" s="131">
        <f>SUM(R273:R274)</f>
        <v>0</v>
      </c>
      <c r="S272" s="130"/>
      <c r="T272" s="132">
        <f>SUM(T273:T274)</f>
        <v>0</v>
      </c>
      <c r="AR272" s="126" t="s">
        <v>80</v>
      </c>
      <c r="AT272" s="133" t="s">
        <v>72</v>
      </c>
      <c r="AU272" s="133" t="s">
        <v>78</v>
      </c>
      <c r="AY272" s="126" t="s">
        <v>118</v>
      </c>
      <c r="BK272" s="134">
        <f>SUM(BK273:BK274)</f>
        <v>141177</v>
      </c>
    </row>
    <row r="273" spans="1:65" s="2" customFormat="1" ht="16.5" customHeight="1">
      <c r="A273" s="30"/>
      <c r="B273" s="137"/>
      <c r="C273" s="138" t="s">
        <v>354</v>
      </c>
      <c r="D273" s="138" t="s">
        <v>121</v>
      </c>
      <c r="E273" s="139" t="s">
        <v>355</v>
      </c>
      <c r="F273" s="140" t="s">
        <v>356</v>
      </c>
      <c r="G273" s="141" t="s">
        <v>357</v>
      </c>
      <c r="H273" s="142">
        <v>1</v>
      </c>
      <c r="I273" s="143">
        <v>141177</v>
      </c>
      <c r="J273" s="143">
        <f>ROUND(I273*H273,2)</f>
        <v>141177</v>
      </c>
      <c r="K273" s="144"/>
      <c r="L273" s="31"/>
      <c r="M273" s="145" t="s">
        <v>1</v>
      </c>
      <c r="N273" s="146" t="s">
        <v>38</v>
      </c>
      <c r="O273" s="147">
        <v>0.497</v>
      </c>
      <c r="P273" s="147">
        <f>O273*H273</f>
        <v>0.497</v>
      </c>
      <c r="Q273" s="147">
        <v>0</v>
      </c>
      <c r="R273" s="147">
        <f>Q273*H273</f>
        <v>0</v>
      </c>
      <c r="S273" s="147">
        <v>0</v>
      </c>
      <c r="T273" s="148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49" t="s">
        <v>206</v>
      </c>
      <c r="AT273" s="149" t="s">
        <v>121</v>
      </c>
      <c r="AU273" s="149" t="s">
        <v>80</v>
      </c>
      <c r="AY273" s="18" t="s">
        <v>118</v>
      </c>
      <c r="BE273" s="150">
        <f>IF(N273="základní",J273,0)</f>
        <v>141177</v>
      </c>
      <c r="BF273" s="150">
        <f>IF(N273="snížená",J273,0)</f>
        <v>0</v>
      </c>
      <c r="BG273" s="150">
        <f>IF(N273="zákl. přenesená",J273,0)</f>
        <v>0</v>
      </c>
      <c r="BH273" s="150">
        <f>IF(N273="sníž. přenesená",J273,0)</f>
        <v>0</v>
      </c>
      <c r="BI273" s="150">
        <f>IF(N273="nulová",J273,0)</f>
        <v>0</v>
      </c>
      <c r="BJ273" s="18" t="s">
        <v>78</v>
      </c>
      <c r="BK273" s="150">
        <f>ROUND(I273*H273,2)</f>
        <v>141177</v>
      </c>
      <c r="BL273" s="18" t="s">
        <v>206</v>
      </c>
      <c r="BM273" s="149" t="s">
        <v>358</v>
      </c>
    </row>
    <row r="274" spans="1:65" s="13" customFormat="1" ht="11.25">
      <c r="B274" s="151"/>
      <c r="D274" s="152" t="s">
        <v>127</v>
      </c>
      <c r="E274" s="153" t="s">
        <v>1</v>
      </c>
      <c r="F274" s="154" t="s">
        <v>78</v>
      </c>
      <c r="H274" s="155">
        <v>1</v>
      </c>
      <c r="L274" s="151"/>
      <c r="M274" s="156"/>
      <c r="N274" s="157"/>
      <c r="O274" s="157"/>
      <c r="P274" s="157"/>
      <c r="Q274" s="157"/>
      <c r="R274" s="157"/>
      <c r="S274" s="157"/>
      <c r="T274" s="158"/>
      <c r="AT274" s="153" t="s">
        <v>127</v>
      </c>
      <c r="AU274" s="153" t="s">
        <v>80</v>
      </c>
      <c r="AV274" s="13" t="s">
        <v>80</v>
      </c>
      <c r="AW274" s="13" t="s">
        <v>29</v>
      </c>
      <c r="AX274" s="13" t="s">
        <v>78</v>
      </c>
      <c r="AY274" s="153" t="s">
        <v>118</v>
      </c>
    </row>
    <row r="275" spans="1:65" s="12" customFormat="1" ht="22.9" customHeight="1">
      <c r="B275" s="125"/>
      <c r="D275" s="126" t="s">
        <v>72</v>
      </c>
      <c r="E275" s="135" t="s">
        <v>359</v>
      </c>
      <c r="F275" s="135" t="s">
        <v>360</v>
      </c>
      <c r="J275" s="136">
        <f>BK275</f>
        <v>29557.31</v>
      </c>
      <c r="L275" s="125"/>
      <c r="M275" s="129"/>
      <c r="N275" s="130"/>
      <c r="O275" s="130"/>
      <c r="P275" s="131">
        <f>SUM(P276:P281)</f>
        <v>33.977049999999998</v>
      </c>
      <c r="Q275" s="130"/>
      <c r="R275" s="131">
        <f>SUM(R276:R281)</f>
        <v>0.66805579999999998</v>
      </c>
      <c r="S275" s="130"/>
      <c r="T275" s="132">
        <f>SUM(T276:T281)</f>
        <v>0</v>
      </c>
      <c r="AR275" s="126" t="s">
        <v>80</v>
      </c>
      <c r="AT275" s="133" t="s">
        <v>72</v>
      </c>
      <c r="AU275" s="133" t="s">
        <v>78</v>
      </c>
      <c r="AY275" s="126" t="s">
        <v>118</v>
      </c>
      <c r="BK275" s="134">
        <f>SUM(BK276:BK281)</f>
        <v>29557.31</v>
      </c>
    </row>
    <row r="276" spans="1:65" s="2" customFormat="1" ht="24.2" customHeight="1">
      <c r="A276" s="30"/>
      <c r="B276" s="137"/>
      <c r="C276" s="138" t="s">
        <v>361</v>
      </c>
      <c r="D276" s="138" t="s">
        <v>121</v>
      </c>
      <c r="E276" s="139" t="s">
        <v>362</v>
      </c>
      <c r="F276" s="140" t="s">
        <v>363</v>
      </c>
      <c r="G276" s="141" t="s">
        <v>124</v>
      </c>
      <c r="H276" s="142">
        <v>47.854999999999997</v>
      </c>
      <c r="I276" s="143">
        <v>585</v>
      </c>
      <c r="J276" s="143">
        <f>ROUND(I276*H276,2)</f>
        <v>27995.18</v>
      </c>
      <c r="K276" s="144"/>
      <c r="L276" s="31"/>
      <c r="M276" s="145" t="s">
        <v>1</v>
      </c>
      <c r="N276" s="146" t="s">
        <v>38</v>
      </c>
      <c r="O276" s="147">
        <v>0.71</v>
      </c>
      <c r="P276" s="147">
        <f>O276*H276</f>
        <v>33.977049999999998</v>
      </c>
      <c r="Q276" s="147">
        <v>1.396E-2</v>
      </c>
      <c r="R276" s="147">
        <f>Q276*H276</f>
        <v>0.66805579999999998</v>
      </c>
      <c r="S276" s="147">
        <v>0</v>
      </c>
      <c r="T276" s="148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49" t="s">
        <v>206</v>
      </c>
      <c r="AT276" s="149" t="s">
        <v>121</v>
      </c>
      <c r="AU276" s="149" t="s">
        <v>80</v>
      </c>
      <c r="AY276" s="18" t="s">
        <v>118</v>
      </c>
      <c r="BE276" s="150">
        <f>IF(N276="základní",J276,0)</f>
        <v>27995.18</v>
      </c>
      <c r="BF276" s="150">
        <f>IF(N276="snížená",J276,0)</f>
        <v>0</v>
      </c>
      <c r="BG276" s="150">
        <f>IF(N276="zákl. přenesená",J276,0)</f>
        <v>0</v>
      </c>
      <c r="BH276" s="150">
        <f>IF(N276="sníž. přenesená",J276,0)</f>
        <v>0</v>
      </c>
      <c r="BI276" s="150">
        <f>IF(N276="nulová",J276,0)</f>
        <v>0</v>
      </c>
      <c r="BJ276" s="18" t="s">
        <v>78</v>
      </c>
      <c r="BK276" s="150">
        <f>ROUND(I276*H276,2)</f>
        <v>27995.18</v>
      </c>
      <c r="BL276" s="18" t="s">
        <v>206</v>
      </c>
      <c r="BM276" s="149" t="s">
        <v>364</v>
      </c>
    </row>
    <row r="277" spans="1:65" s="15" customFormat="1" ht="11.25">
      <c r="B277" s="166"/>
      <c r="D277" s="152" t="s">
        <v>127</v>
      </c>
      <c r="E277" s="167" t="s">
        <v>1</v>
      </c>
      <c r="F277" s="168" t="s">
        <v>321</v>
      </c>
      <c r="H277" s="167" t="s">
        <v>1</v>
      </c>
      <c r="L277" s="166"/>
      <c r="M277" s="169"/>
      <c r="N277" s="170"/>
      <c r="O277" s="170"/>
      <c r="P277" s="170"/>
      <c r="Q277" s="170"/>
      <c r="R277" s="170"/>
      <c r="S277" s="170"/>
      <c r="T277" s="171"/>
      <c r="AT277" s="167" t="s">
        <v>127</v>
      </c>
      <c r="AU277" s="167" t="s">
        <v>80</v>
      </c>
      <c r="AV277" s="15" t="s">
        <v>78</v>
      </c>
      <c r="AW277" s="15" t="s">
        <v>29</v>
      </c>
      <c r="AX277" s="15" t="s">
        <v>73</v>
      </c>
      <c r="AY277" s="167" t="s">
        <v>118</v>
      </c>
    </row>
    <row r="278" spans="1:65" s="13" customFormat="1" ht="22.5">
      <c r="B278" s="151"/>
      <c r="D278" s="152" t="s">
        <v>127</v>
      </c>
      <c r="E278" s="153" t="s">
        <v>1</v>
      </c>
      <c r="F278" s="154" t="s">
        <v>204</v>
      </c>
      <c r="H278" s="155">
        <v>47.284999999999997</v>
      </c>
      <c r="L278" s="151"/>
      <c r="M278" s="156"/>
      <c r="N278" s="157"/>
      <c r="O278" s="157"/>
      <c r="P278" s="157"/>
      <c r="Q278" s="157"/>
      <c r="R278" s="157"/>
      <c r="S278" s="157"/>
      <c r="T278" s="158"/>
      <c r="AT278" s="153" t="s">
        <v>127</v>
      </c>
      <c r="AU278" s="153" t="s">
        <v>80</v>
      </c>
      <c r="AV278" s="13" t="s">
        <v>80</v>
      </c>
      <c r="AW278" s="13" t="s">
        <v>29</v>
      </c>
      <c r="AX278" s="13" t="s">
        <v>73</v>
      </c>
      <c r="AY278" s="153" t="s">
        <v>118</v>
      </c>
    </row>
    <row r="279" spans="1:65" s="13" customFormat="1" ht="11.25">
      <c r="B279" s="151"/>
      <c r="D279" s="152" t="s">
        <v>127</v>
      </c>
      <c r="E279" s="153" t="s">
        <v>1</v>
      </c>
      <c r="F279" s="154" t="s">
        <v>205</v>
      </c>
      <c r="H279" s="155">
        <v>0.56999999999999995</v>
      </c>
      <c r="L279" s="151"/>
      <c r="M279" s="156"/>
      <c r="N279" s="157"/>
      <c r="O279" s="157"/>
      <c r="P279" s="157"/>
      <c r="Q279" s="157"/>
      <c r="R279" s="157"/>
      <c r="S279" s="157"/>
      <c r="T279" s="158"/>
      <c r="AT279" s="153" t="s">
        <v>127</v>
      </c>
      <c r="AU279" s="153" t="s">
        <v>80</v>
      </c>
      <c r="AV279" s="13" t="s">
        <v>80</v>
      </c>
      <c r="AW279" s="13" t="s">
        <v>29</v>
      </c>
      <c r="AX279" s="13" t="s">
        <v>73</v>
      </c>
      <c r="AY279" s="153" t="s">
        <v>118</v>
      </c>
    </row>
    <row r="280" spans="1:65" s="14" customFormat="1" ht="11.25">
      <c r="B280" s="159"/>
      <c r="D280" s="152" t="s">
        <v>127</v>
      </c>
      <c r="E280" s="160" t="s">
        <v>1</v>
      </c>
      <c r="F280" s="161" t="s">
        <v>129</v>
      </c>
      <c r="H280" s="162">
        <v>47.854999999999997</v>
      </c>
      <c r="L280" s="159"/>
      <c r="M280" s="163"/>
      <c r="N280" s="164"/>
      <c r="O280" s="164"/>
      <c r="P280" s="164"/>
      <c r="Q280" s="164"/>
      <c r="R280" s="164"/>
      <c r="S280" s="164"/>
      <c r="T280" s="165"/>
      <c r="AT280" s="160" t="s">
        <v>127</v>
      </c>
      <c r="AU280" s="160" t="s">
        <v>80</v>
      </c>
      <c r="AV280" s="14" t="s">
        <v>125</v>
      </c>
      <c r="AW280" s="14" t="s">
        <v>29</v>
      </c>
      <c r="AX280" s="14" t="s">
        <v>78</v>
      </c>
      <c r="AY280" s="160" t="s">
        <v>118</v>
      </c>
    </row>
    <row r="281" spans="1:65" s="2" customFormat="1" ht="24.2" customHeight="1">
      <c r="A281" s="30"/>
      <c r="B281" s="137"/>
      <c r="C281" s="138" t="s">
        <v>365</v>
      </c>
      <c r="D281" s="138" t="s">
        <v>121</v>
      </c>
      <c r="E281" s="139" t="s">
        <v>366</v>
      </c>
      <c r="F281" s="140" t="s">
        <v>367</v>
      </c>
      <c r="G281" s="141" t="s">
        <v>296</v>
      </c>
      <c r="H281" s="142">
        <v>279.952</v>
      </c>
      <c r="I281" s="143">
        <v>5.58</v>
      </c>
      <c r="J281" s="143">
        <f>ROUND(I281*H281,2)</f>
        <v>1562.13</v>
      </c>
      <c r="K281" s="144"/>
      <c r="L281" s="31"/>
      <c r="M281" s="145" t="s">
        <v>1</v>
      </c>
      <c r="N281" s="146" t="s">
        <v>38</v>
      </c>
      <c r="O281" s="147">
        <v>0</v>
      </c>
      <c r="P281" s="147">
        <f>O281*H281</f>
        <v>0</v>
      </c>
      <c r="Q281" s="147">
        <v>0</v>
      </c>
      <c r="R281" s="147">
        <f>Q281*H281</f>
        <v>0</v>
      </c>
      <c r="S281" s="147">
        <v>0</v>
      </c>
      <c r="T281" s="148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49" t="s">
        <v>206</v>
      </c>
      <c r="AT281" s="149" t="s">
        <v>121</v>
      </c>
      <c r="AU281" s="149" t="s">
        <v>80</v>
      </c>
      <c r="AY281" s="18" t="s">
        <v>118</v>
      </c>
      <c r="BE281" s="150">
        <f>IF(N281="základní",J281,0)</f>
        <v>1562.13</v>
      </c>
      <c r="BF281" s="150">
        <f>IF(N281="snížená",J281,0)</f>
        <v>0</v>
      </c>
      <c r="BG281" s="150">
        <f>IF(N281="zákl. přenesená",J281,0)</f>
        <v>0</v>
      </c>
      <c r="BH281" s="150">
        <f>IF(N281="sníž. přenesená",J281,0)</f>
        <v>0</v>
      </c>
      <c r="BI281" s="150">
        <f>IF(N281="nulová",J281,0)</f>
        <v>0</v>
      </c>
      <c r="BJ281" s="18" t="s">
        <v>78</v>
      </c>
      <c r="BK281" s="150">
        <f>ROUND(I281*H281,2)</f>
        <v>1562.13</v>
      </c>
      <c r="BL281" s="18" t="s">
        <v>206</v>
      </c>
      <c r="BM281" s="149" t="s">
        <v>368</v>
      </c>
    </row>
    <row r="282" spans="1:65" s="12" customFormat="1" ht="22.9" customHeight="1">
      <c r="B282" s="125"/>
      <c r="D282" s="126" t="s">
        <v>72</v>
      </c>
      <c r="E282" s="135" t="s">
        <v>369</v>
      </c>
      <c r="F282" s="135" t="s">
        <v>370</v>
      </c>
      <c r="J282" s="136">
        <f>BK282</f>
        <v>209975.84</v>
      </c>
      <c r="L282" s="125"/>
      <c r="M282" s="129"/>
      <c r="N282" s="130"/>
      <c r="O282" s="130"/>
      <c r="P282" s="131">
        <f>SUM(P283:P310)</f>
        <v>276.79241999999999</v>
      </c>
      <c r="Q282" s="130"/>
      <c r="R282" s="131">
        <f>SUM(R283:R310)</f>
        <v>0.85371879000000006</v>
      </c>
      <c r="S282" s="130"/>
      <c r="T282" s="132">
        <f>SUM(T283:T310)</f>
        <v>0.54750599999999994</v>
      </c>
      <c r="AR282" s="126" t="s">
        <v>80</v>
      </c>
      <c r="AT282" s="133" t="s">
        <v>72</v>
      </c>
      <c r="AU282" s="133" t="s">
        <v>78</v>
      </c>
      <c r="AY282" s="126" t="s">
        <v>118</v>
      </c>
      <c r="BK282" s="134">
        <f>SUM(BK283:BK310)</f>
        <v>209975.84</v>
      </c>
    </row>
    <row r="283" spans="1:65" s="2" customFormat="1" ht="24.2" customHeight="1">
      <c r="A283" s="30"/>
      <c r="B283" s="137"/>
      <c r="C283" s="138" t="s">
        <v>371</v>
      </c>
      <c r="D283" s="138" t="s">
        <v>121</v>
      </c>
      <c r="E283" s="139" t="s">
        <v>372</v>
      </c>
      <c r="F283" s="140" t="s">
        <v>373</v>
      </c>
      <c r="G283" s="141" t="s">
        <v>136</v>
      </c>
      <c r="H283" s="142">
        <v>2</v>
      </c>
      <c r="I283" s="143">
        <v>2430</v>
      </c>
      <c r="J283" s="143">
        <f>ROUND(I283*H283,2)</f>
        <v>4860</v>
      </c>
      <c r="K283" s="144"/>
      <c r="L283" s="31"/>
      <c r="M283" s="145" t="s">
        <v>1</v>
      </c>
      <c r="N283" s="146" t="s">
        <v>38</v>
      </c>
      <c r="O283" s="147">
        <v>0.22500000000000001</v>
      </c>
      <c r="P283" s="147">
        <f>O283*H283</f>
        <v>0.45</v>
      </c>
      <c r="Q283" s="147">
        <v>2.6700000000000001E-3</v>
      </c>
      <c r="R283" s="147">
        <f>Q283*H283</f>
        <v>5.3400000000000001E-3</v>
      </c>
      <c r="S283" s="147">
        <v>0</v>
      </c>
      <c r="T283" s="148">
        <f>S283*H283</f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49" t="s">
        <v>206</v>
      </c>
      <c r="AT283" s="149" t="s">
        <v>121</v>
      </c>
      <c r="AU283" s="149" t="s">
        <v>80</v>
      </c>
      <c r="AY283" s="18" t="s">
        <v>118</v>
      </c>
      <c r="BE283" s="150">
        <f>IF(N283="základní",J283,0)</f>
        <v>4860</v>
      </c>
      <c r="BF283" s="150">
        <f>IF(N283="snížená",J283,0)</f>
        <v>0</v>
      </c>
      <c r="BG283" s="150">
        <f>IF(N283="zákl. přenesená",J283,0)</f>
        <v>0</v>
      </c>
      <c r="BH283" s="150">
        <f>IF(N283="sníž. přenesená",J283,0)</f>
        <v>0</v>
      </c>
      <c r="BI283" s="150">
        <f>IF(N283="nulová",J283,0)</f>
        <v>0</v>
      </c>
      <c r="BJ283" s="18" t="s">
        <v>78</v>
      </c>
      <c r="BK283" s="150">
        <f>ROUND(I283*H283,2)</f>
        <v>4860</v>
      </c>
      <c r="BL283" s="18" t="s">
        <v>206</v>
      </c>
      <c r="BM283" s="149" t="s">
        <v>374</v>
      </c>
    </row>
    <row r="284" spans="1:65" s="13" customFormat="1" ht="11.25">
      <c r="B284" s="151"/>
      <c r="D284" s="152" t="s">
        <v>127</v>
      </c>
      <c r="E284" s="153" t="s">
        <v>1</v>
      </c>
      <c r="F284" s="154" t="s">
        <v>375</v>
      </c>
      <c r="H284" s="155">
        <v>2</v>
      </c>
      <c r="L284" s="151"/>
      <c r="M284" s="156"/>
      <c r="N284" s="157"/>
      <c r="O284" s="157"/>
      <c r="P284" s="157"/>
      <c r="Q284" s="157"/>
      <c r="R284" s="157"/>
      <c r="S284" s="157"/>
      <c r="T284" s="158"/>
      <c r="AT284" s="153" t="s">
        <v>127</v>
      </c>
      <c r="AU284" s="153" t="s">
        <v>80</v>
      </c>
      <c r="AV284" s="13" t="s">
        <v>80</v>
      </c>
      <c r="AW284" s="13" t="s">
        <v>29</v>
      </c>
      <c r="AX284" s="13" t="s">
        <v>73</v>
      </c>
      <c r="AY284" s="153" t="s">
        <v>118</v>
      </c>
    </row>
    <row r="285" spans="1:65" s="14" customFormat="1" ht="11.25">
      <c r="B285" s="159"/>
      <c r="D285" s="152" t="s">
        <v>127</v>
      </c>
      <c r="E285" s="160" t="s">
        <v>1</v>
      </c>
      <c r="F285" s="161" t="s">
        <v>129</v>
      </c>
      <c r="H285" s="162">
        <v>2</v>
      </c>
      <c r="L285" s="159"/>
      <c r="M285" s="163"/>
      <c r="N285" s="164"/>
      <c r="O285" s="164"/>
      <c r="P285" s="164"/>
      <c r="Q285" s="164"/>
      <c r="R285" s="164"/>
      <c r="S285" s="164"/>
      <c r="T285" s="165"/>
      <c r="AT285" s="160" t="s">
        <v>127</v>
      </c>
      <c r="AU285" s="160" t="s">
        <v>80</v>
      </c>
      <c r="AV285" s="14" t="s">
        <v>125</v>
      </c>
      <c r="AW285" s="14" t="s">
        <v>29</v>
      </c>
      <c r="AX285" s="14" t="s">
        <v>78</v>
      </c>
      <c r="AY285" s="160" t="s">
        <v>118</v>
      </c>
    </row>
    <row r="286" spans="1:65" s="2" customFormat="1" ht="24.2" customHeight="1">
      <c r="A286" s="30"/>
      <c r="B286" s="137"/>
      <c r="C286" s="138" t="s">
        <v>376</v>
      </c>
      <c r="D286" s="138" t="s">
        <v>121</v>
      </c>
      <c r="E286" s="139" t="s">
        <v>377</v>
      </c>
      <c r="F286" s="140" t="s">
        <v>378</v>
      </c>
      <c r="G286" s="141" t="s">
        <v>214</v>
      </c>
      <c r="H286" s="142">
        <v>135.1</v>
      </c>
      <c r="I286" s="143">
        <v>185</v>
      </c>
      <c r="J286" s="143">
        <f>ROUND(I286*H286,2)</f>
        <v>24993.5</v>
      </c>
      <c r="K286" s="144"/>
      <c r="L286" s="31"/>
      <c r="M286" s="145" t="s">
        <v>1</v>
      </c>
      <c r="N286" s="146" t="s">
        <v>38</v>
      </c>
      <c r="O286" s="147">
        <v>0.43</v>
      </c>
      <c r="P286" s="147">
        <f>O286*H286</f>
        <v>58.092999999999996</v>
      </c>
      <c r="Q286" s="147">
        <v>0</v>
      </c>
      <c r="R286" s="147">
        <f>Q286*H286</f>
        <v>0</v>
      </c>
      <c r="S286" s="147">
        <v>1.91E-3</v>
      </c>
      <c r="T286" s="148">
        <f>S286*H286</f>
        <v>0.25804099999999996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49" t="s">
        <v>206</v>
      </c>
      <c r="AT286" s="149" t="s">
        <v>121</v>
      </c>
      <c r="AU286" s="149" t="s">
        <v>80</v>
      </c>
      <c r="AY286" s="18" t="s">
        <v>118</v>
      </c>
      <c r="BE286" s="150">
        <f>IF(N286="základní",J286,0)</f>
        <v>24993.5</v>
      </c>
      <c r="BF286" s="150">
        <f>IF(N286="snížená",J286,0)</f>
        <v>0</v>
      </c>
      <c r="BG286" s="150">
        <f>IF(N286="zákl. přenesená",J286,0)</f>
        <v>0</v>
      </c>
      <c r="BH286" s="150">
        <f>IF(N286="sníž. přenesená",J286,0)</f>
        <v>0</v>
      </c>
      <c r="BI286" s="150">
        <f>IF(N286="nulová",J286,0)</f>
        <v>0</v>
      </c>
      <c r="BJ286" s="18" t="s">
        <v>78</v>
      </c>
      <c r="BK286" s="150">
        <f>ROUND(I286*H286,2)</f>
        <v>24993.5</v>
      </c>
      <c r="BL286" s="18" t="s">
        <v>206</v>
      </c>
      <c r="BM286" s="149" t="s">
        <v>379</v>
      </c>
    </row>
    <row r="287" spans="1:65" s="15" customFormat="1" ht="11.25">
      <c r="B287" s="166"/>
      <c r="D287" s="152" t="s">
        <v>127</v>
      </c>
      <c r="E287" s="167" t="s">
        <v>1</v>
      </c>
      <c r="F287" s="168" t="s">
        <v>143</v>
      </c>
      <c r="H287" s="167" t="s">
        <v>1</v>
      </c>
      <c r="L287" s="166"/>
      <c r="M287" s="169"/>
      <c r="N287" s="170"/>
      <c r="O287" s="170"/>
      <c r="P287" s="170"/>
      <c r="Q287" s="170"/>
      <c r="R287" s="170"/>
      <c r="S287" s="170"/>
      <c r="T287" s="171"/>
      <c r="AT287" s="167" t="s">
        <v>127</v>
      </c>
      <c r="AU287" s="167" t="s">
        <v>80</v>
      </c>
      <c r="AV287" s="15" t="s">
        <v>78</v>
      </c>
      <c r="AW287" s="15" t="s">
        <v>29</v>
      </c>
      <c r="AX287" s="15" t="s">
        <v>73</v>
      </c>
      <c r="AY287" s="167" t="s">
        <v>118</v>
      </c>
    </row>
    <row r="288" spans="1:65" s="13" customFormat="1" ht="22.5">
      <c r="B288" s="151"/>
      <c r="D288" s="152" t="s">
        <v>127</v>
      </c>
      <c r="E288" s="153" t="s">
        <v>1</v>
      </c>
      <c r="F288" s="154" t="s">
        <v>380</v>
      </c>
      <c r="H288" s="155">
        <v>135.1</v>
      </c>
      <c r="L288" s="151"/>
      <c r="M288" s="156"/>
      <c r="N288" s="157"/>
      <c r="O288" s="157"/>
      <c r="P288" s="157"/>
      <c r="Q288" s="157"/>
      <c r="R288" s="157"/>
      <c r="S288" s="157"/>
      <c r="T288" s="158"/>
      <c r="AT288" s="153" t="s">
        <v>127</v>
      </c>
      <c r="AU288" s="153" t="s">
        <v>80</v>
      </c>
      <c r="AV288" s="13" t="s">
        <v>80</v>
      </c>
      <c r="AW288" s="13" t="s">
        <v>29</v>
      </c>
      <c r="AX288" s="13" t="s">
        <v>73</v>
      </c>
      <c r="AY288" s="153" t="s">
        <v>118</v>
      </c>
    </row>
    <row r="289" spans="1:65" s="14" customFormat="1" ht="11.25">
      <c r="B289" s="159"/>
      <c r="D289" s="152" t="s">
        <v>127</v>
      </c>
      <c r="E289" s="160" t="s">
        <v>1</v>
      </c>
      <c r="F289" s="161" t="s">
        <v>129</v>
      </c>
      <c r="H289" s="162">
        <v>135.1</v>
      </c>
      <c r="L289" s="159"/>
      <c r="M289" s="163"/>
      <c r="N289" s="164"/>
      <c r="O289" s="164"/>
      <c r="P289" s="164"/>
      <c r="Q289" s="164"/>
      <c r="R289" s="164"/>
      <c r="S289" s="164"/>
      <c r="T289" s="165"/>
      <c r="AT289" s="160" t="s">
        <v>127</v>
      </c>
      <c r="AU289" s="160" t="s">
        <v>80</v>
      </c>
      <c r="AV289" s="14" t="s">
        <v>125</v>
      </c>
      <c r="AW289" s="14" t="s">
        <v>29</v>
      </c>
      <c r="AX289" s="14" t="s">
        <v>78</v>
      </c>
      <c r="AY289" s="160" t="s">
        <v>118</v>
      </c>
    </row>
    <row r="290" spans="1:65" s="2" customFormat="1" ht="16.5" customHeight="1">
      <c r="A290" s="30"/>
      <c r="B290" s="137"/>
      <c r="C290" s="138" t="s">
        <v>381</v>
      </c>
      <c r="D290" s="138" t="s">
        <v>121</v>
      </c>
      <c r="E290" s="139" t="s">
        <v>382</v>
      </c>
      <c r="F290" s="140" t="s">
        <v>383</v>
      </c>
      <c r="G290" s="141" t="s">
        <v>214</v>
      </c>
      <c r="H290" s="142">
        <v>131.85</v>
      </c>
      <c r="I290" s="143">
        <v>77.099999999999994</v>
      </c>
      <c r="J290" s="143">
        <f>ROUND(I290*H290,2)</f>
        <v>10165.64</v>
      </c>
      <c r="K290" s="144"/>
      <c r="L290" s="31"/>
      <c r="M290" s="145" t="s">
        <v>1</v>
      </c>
      <c r="N290" s="146" t="s">
        <v>38</v>
      </c>
      <c r="O290" s="147">
        <v>0.17899999999999999</v>
      </c>
      <c r="P290" s="147">
        <f>O290*H290</f>
        <v>23.601149999999997</v>
      </c>
      <c r="Q290" s="147">
        <v>0</v>
      </c>
      <c r="R290" s="147">
        <f>Q290*H290</f>
        <v>0</v>
      </c>
      <c r="S290" s="147">
        <v>1.75E-3</v>
      </c>
      <c r="T290" s="148">
        <f>S290*H290</f>
        <v>0.23073749999999998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49" t="s">
        <v>206</v>
      </c>
      <c r="AT290" s="149" t="s">
        <v>121</v>
      </c>
      <c r="AU290" s="149" t="s">
        <v>80</v>
      </c>
      <c r="AY290" s="18" t="s">
        <v>118</v>
      </c>
      <c r="BE290" s="150">
        <f>IF(N290="základní",J290,0)</f>
        <v>10165.64</v>
      </c>
      <c r="BF290" s="150">
        <f>IF(N290="snížená",J290,0)</f>
        <v>0</v>
      </c>
      <c r="BG290" s="150">
        <f>IF(N290="zákl. přenesená",J290,0)</f>
        <v>0</v>
      </c>
      <c r="BH290" s="150">
        <f>IF(N290="sníž. přenesená",J290,0)</f>
        <v>0</v>
      </c>
      <c r="BI290" s="150">
        <f>IF(N290="nulová",J290,0)</f>
        <v>0</v>
      </c>
      <c r="BJ290" s="18" t="s">
        <v>78</v>
      </c>
      <c r="BK290" s="150">
        <f>ROUND(I290*H290,2)</f>
        <v>10165.64</v>
      </c>
      <c r="BL290" s="18" t="s">
        <v>206</v>
      </c>
      <c r="BM290" s="149" t="s">
        <v>384</v>
      </c>
    </row>
    <row r="291" spans="1:65" s="13" customFormat="1" ht="33.75">
      <c r="B291" s="151"/>
      <c r="D291" s="152" t="s">
        <v>127</v>
      </c>
      <c r="E291" s="153" t="s">
        <v>1</v>
      </c>
      <c r="F291" s="154" t="s">
        <v>385</v>
      </c>
      <c r="H291" s="155">
        <v>131.85</v>
      </c>
      <c r="L291" s="151"/>
      <c r="M291" s="156"/>
      <c r="N291" s="157"/>
      <c r="O291" s="157"/>
      <c r="P291" s="157"/>
      <c r="Q291" s="157"/>
      <c r="R291" s="157"/>
      <c r="S291" s="157"/>
      <c r="T291" s="158"/>
      <c r="AT291" s="153" t="s">
        <v>127</v>
      </c>
      <c r="AU291" s="153" t="s">
        <v>80</v>
      </c>
      <c r="AV291" s="13" t="s">
        <v>80</v>
      </c>
      <c r="AW291" s="13" t="s">
        <v>29</v>
      </c>
      <c r="AX291" s="13" t="s">
        <v>73</v>
      </c>
      <c r="AY291" s="153" t="s">
        <v>118</v>
      </c>
    </row>
    <row r="292" spans="1:65" s="14" customFormat="1" ht="11.25">
      <c r="B292" s="159"/>
      <c r="D292" s="152" t="s">
        <v>127</v>
      </c>
      <c r="E292" s="160" t="s">
        <v>1</v>
      </c>
      <c r="F292" s="161" t="s">
        <v>129</v>
      </c>
      <c r="H292" s="162">
        <v>131.85</v>
      </c>
      <c r="L292" s="159"/>
      <c r="M292" s="163"/>
      <c r="N292" s="164"/>
      <c r="O292" s="164"/>
      <c r="P292" s="164"/>
      <c r="Q292" s="164"/>
      <c r="R292" s="164"/>
      <c r="S292" s="164"/>
      <c r="T292" s="165"/>
      <c r="AT292" s="160" t="s">
        <v>127</v>
      </c>
      <c r="AU292" s="160" t="s">
        <v>80</v>
      </c>
      <c r="AV292" s="14" t="s">
        <v>125</v>
      </c>
      <c r="AW292" s="14" t="s">
        <v>29</v>
      </c>
      <c r="AX292" s="14" t="s">
        <v>78</v>
      </c>
      <c r="AY292" s="160" t="s">
        <v>118</v>
      </c>
    </row>
    <row r="293" spans="1:65" s="2" customFormat="1" ht="16.5" customHeight="1">
      <c r="A293" s="30"/>
      <c r="B293" s="137"/>
      <c r="C293" s="138" t="s">
        <v>386</v>
      </c>
      <c r="D293" s="138" t="s">
        <v>121</v>
      </c>
      <c r="E293" s="139" t="s">
        <v>387</v>
      </c>
      <c r="F293" s="140" t="s">
        <v>388</v>
      </c>
      <c r="G293" s="141" t="s">
        <v>214</v>
      </c>
      <c r="H293" s="142">
        <v>1.33</v>
      </c>
      <c r="I293" s="143">
        <v>77.099999999999994</v>
      </c>
      <c r="J293" s="143">
        <f>ROUND(I293*H293,2)</f>
        <v>102.54</v>
      </c>
      <c r="K293" s="144"/>
      <c r="L293" s="31"/>
      <c r="M293" s="145" t="s">
        <v>1</v>
      </c>
      <c r="N293" s="146" t="s">
        <v>38</v>
      </c>
      <c r="O293" s="147">
        <v>0.17899999999999999</v>
      </c>
      <c r="P293" s="147">
        <f>O293*H293</f>
        <v>0.23807</v>
      </c>
      <c r="Q293" s="147">
        <v>0</v>
      </c>
      <c r="R293" s="147">
        <f>Q293*H293</f>
        <v>0</v>
      </c>
      <c r="S293" s="147">
        <v>1.75E-3</v>
      </c>
      <c r="T293" s="148">
        <f>S293*H293</f>
        <v>2.3275000000000001E-3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49" t="s">
        <v>206</v>
      </c>
      <c r="AT293" s="149" t="s">
        <v>121</v>
      </c>
      <c r="AU293" s="149" t="s">
        <v>80</v>
      </c>
      <c r="AY293" s="18" t="s">
        <v>118</v>
      </c>
      <c r="BE293" s="150">
        <f>IF(N293="základní",J293,0)</f>
        <v>102.54</v>
      </c>
      <c r="BF293" s="150">
        <f>IF(N293="snížená",J293,0)</f>
        <v>0</v>
      </c>
      <c r="BG293" s="150">
        <f>IF(N293="zákl. přenesená",J293,0)</f>
        <v>0</v>
      </c>
      <c r="BH293" s="150">
        <f>IF(N293="sníž. přenesená",J293,0)</f>
        <v>0</v>
      </c>
      <c r="BI293" s="150">
        <f>IF(N293="nulová",J293,0)</f>
        <v>0</v>
      </c>
      <c r="BJ293" s="18" t="s">
        <v>78</v>
      </c>
      <c r="BK293" s="150">
        <f>ROUND(I293*H293,2)</f>
        <v>102.54</v>
      </c>
      <c r="BL293" s="18" t="s">
        <v>206</v>
      </c>
      <c r="BM293" s="149" t="s">
        <v>389</v>
      </c>
    </row>
    <row r="294" spans="1:65" s="13" customFormat="1" ht="11.25">
      <c r="B294" s="151"/>
      <c r="D294" s="152" t="s">
        <v>127</v>
      </c>
      <c r="E294" s="153" t="s">
        <v>1</v>
      </c>
      <c r="F294" s="154" t="s">
        <v>390</v>
      </c>
      <c r="H294" s="155">
        <v>1.33</v>
      </c>
      <c r="L294" s="151"/>
      <c r="M294" s="156"/>
      <c r="N294" s="157"/>
      <c r="O294" s="157"/>
      <c r="P294" s="157"/>
      <c r="Q294" s="157"/>
      <c r="R294" s="157"/>
      <c r="S294" s="157"/>
      <c r="T294" s="158"/>
      <c r="AT294" s="153" t="s">
        <v>127</v>
      </c>
      <c r="AU294" s="153" t="s">
        <v>80</v>
      </c>
      <c r="AV294" s="13" t="s">
        <v>80</v>
      </c>
      <c r="AW294" s="13" t="s">
        <v>29</v>
      </c>
      <c r="AX294" s="13" t="s">
        <v>78</v>
      </c>
      <c r="AY294" s="153" t="s">
        <v>118</v>
      </c>
    </row>
    <row r="295" spans="1:65" s="2" customFormat="1" ht="33" customHeight="1">
      <c r="A295" s="30"/>
      <c r="B295" s="137"/>
      <c r="C295" s="138" t="s">
        <v>391</v>
      </c>
      <c r="D295" s="138" t="s">
        <v>121</v>
      </c>
      <c r="E295" s="139" t="s">
        <v>392</v>
      </c>
      <c r="F295" s="140" t="s">
        <v>393</v>
      </c>
      <c r="G295" s="141" t="s">
        <v>136</v>
      </c>
      <c r="H295" s="142">
        <v>30</v>
      </c>
      <c r="I295" s="143">
        <v>184</v>
      </c>
      <c r="J295" s="143">
        <f>ROUND(I295*H295,2)</f>
        <v>5520</v>
      </c>
      <c r="K295" s="144"/>
      <c r="L295" s="31"/>
      <c r="M295" s="145" t="s">
        <v>1</v>
      </c>
      <c r="N295" s="146" t="s">
        <v>38</v>
      </c>
      <c r="O295" s="147">
        <v>0.42799999999999999</v>
      </c>
      <c r="P295" s="147">
        <f>O295*H295</f>
        <v>12.84</v>
      </c>
      <c r="Q295" s="147">
        <v>0</v>
      </c>
      <c r="R295" s="147">
        <f>Q295*H295</f>
        <v>0</v>
      </c>
      <c r="S295" s="147">
        <v>1.8799999999999999E-3</v>
      </c>
      <c r="T295" s="148">
        <f>S295*H295</f>
        <v>5.6399999999999999E-2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49" t="s">
        <v>206</v>
      </c>
      <c r="AT295" s="149" t="s">
        <v>121</v>
      </c>
      <c r="AU295" s="149" t="s">
        <v>80</v>
      </c>
      <c r="AY295" s="18" t="s">
        <v>118</v>
      </c>
      <c r="BE295" s="150">
        <f>IF(N295="základní",J295,0)</f>
        <v>5520</v>
      </c>
      <c r="BF295" s="150">
        <f>IF(N295="snížená",J295,0)</f>
        <v>0</v>
      </c>
      <c r="BG295" s="150">
        <f>IF(N295="zákl. přenesená",J295,0)</f>
        <v>0</v>
      </c>
      <c r="BH295" s="150">
        <f>IF(N295="sníž. přenesená",J295,0)</f>
        <v>0</v>
      </c>
      <c r="BI295" s="150">
        <f>IF(N295="nulová",J295,0)</f>
        <v>0</v>
      </c>
      <c r="BJ295" s="18" t="s">
        <v>78</v>
      </c>
      <c r="BK295" s="150">
        <f>ROUND(I295*H295,2)</f>
        <v>5520</v>
      </c>
      <c r="BL295" s="18" t="s">
        <v>206</v>
      </c>
      <c r="BM295" s="149" t="s">
        <v>394</v>
      </c>
    </row>
    <row r="296" spans="1:65" s="13" customFormat="1" ht="11.25">
      <c r="B296" s="151"/>
      <c r="D296" s="152" t="s">
        <v>127</v>
      </c>
      <c r="E296" s="153" t="s">
        <v>1</v>
      </c>
      <c r="F296" s="154" t="s">
        <v>172</v>
      </c>
      <c r="H296" s="155">
        <v>30</v>
      </c>
      <c r="L296" s="151"/>
      <c r="M296" s="156"/>
      <c r="N296" s="157"/>
      <c r="O296" s="157"/>
      <c r="P296" s="157"/>
      <c r="Q296" s="157"/>
      <c r="R296" s="157"/>
      <c r="S296" s="157"/>
      <c r="T296" s="158"/>
      <c r="AT296" s="153" t="s">
        <v>127</v>
      </c>
      <c r="AU296" s="153" t="s">
        <v>80</v>
      </c>
      <c r="AV296" s="13" t="s">
        <v>80</v>
      </c>
      <c r="AW296" s="13" t="s">
        <v>29</v>
      </c>
      <c r="AX296" s="13" t="s">
        <v>73</v>
      </c>
      <c r="AY296" s="153" t="s">
        <v>118</v>
      </c>
    </row>
    <row r="297" spans="1:65" s="14" customFormat="1" ht="11.25">
      <c r="B297" s="159"/>
      <c r="D297" s="152" t="s">
        <v>127</v>
      </c>
      <c r="E297" s="160" t="s">
        <v>1</v>
      </c>
      <c r="F297" s="161" t="s">
        <v>129</v>
      </c>
      <c r="H297" s="162">
        <v>30</v>
      </c>
      <c r="L297" s="159"/>
      <c r="M297" s="163"/>
      <c r="N297" s="164"/>
      <c r="O297" s="164"/>
      <c r="P297" s="164"/>
      <c r="Q297" s="164"/>
      <c r="R297" s="164"/>
      <c r="S297" s="164"/>
      <c r="T297" s="165"/>
      <c r="AT297" s="160" t="s">
        <v>127</v>
      </c>
      <c r="AU297" s="160" t="s">
        <v>80</v>
      </c>
      <c r="AV297" s="14" t="s">
        <v>125</v>
      </c>
      <c r="AW297" s="14" t="s">
        <v>29</v>
      </c>
      <c r="AX297" s="14" t="s">
        <v>78</v>
      </c>
      <c r="AY297" s="160" t="s">
        <v>118</v>
      </c>
    </row>
    <row r="298" spans="1:65" s="2" customFormat="1" ht="33" customHeight="1">
      <c r="A298" s="30"/>
      <c r="B298" s="137"/>
      <c r="C298" s="138" t="s">
        <v>395</v>
      </c>
      <c r="D298" s="138" t="s">
        <v>121</v>
      </c>
      <c r="E298" s="139" t="s">
        <v>396</v>
      </c>
      <c r="F298" s="140" t="s">
        <v>397</v>
      </c>
      <c r="G298" s="141" t="s">
        <v>214</v>
      </c>
      <c r="H298" s="142">
        <v>80.325000000000003</v>
      </c>
      <c r="I298" s="143">
        <v>484</v>
      </c>
      <c r="J298" s="143">
        <f>ROUND(I298*H298,2)</f>
        <v>38877.300000000003</v>
      </c>
      <c r="K298" s="144"/>
      <c r="L298" s="31"/>
      <c r="M298" s="145" t="s">
        <v>1</v>
      </c>
      <c r="N298" s="146" t="s">
        <v>38</v>
      </c>
      <c r="O298" s="147">
        <v>0.56499999999999995</v>
      </c>
      <c r="P298" s="147">
        <f>O298*H298</f>
        <v>45.383624999999995</v>
      </c>
      <c r="Q298" s="147">
        <v>2.2200000000000002E-3</v>
      </c>
      <c r="R298" s="147">
        <f>Q298*H298</f>
        <v>0.17832150000000002</v>
      </c>
      <c r="S298" s="147">
        <v>0</v>
      </c>
      <c r="T298" s="148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49" t="s">
        <v>206</v>
      </c>
      <c r="AT298" s="149" t="s">
        <v>121</v>
      </c>
      <c r="AU298" s="149" t="s">
        <v>80</v>
      </c>
      <c r="AY298" s="18" t="s">
        <v>118</v>
      </c>
      <c r="BE298" s="150">
        <f>IF(N298="základní",J298,0)</f>
        <v>38877.300000000003</v>
      </c>
      <c r="BF298" s="150">
        <f>IF(N298="snížená",J298,0)</f>
        <v>0</v>
      </c>
      <c r="BG298" s="150">
        <f>IF(N298="zákl. přenesená",J298,0)</f>
        <v>0</v>
      </c>
      <c r="BH298" s="150">
        <f>IF(N298="sníž. přenesená",J298,0)</f>
        <v>0</v>
      </c>
      <c r="BI298" s="150">
        <f>IF(N298="nulová",J298,0)</f>
        <v>0</v>
      </c>
      <c r="BJ298" s="18" t="s">
        <v>78</v>
      </c>
      <c r="BK298" s="150">
        <f>ROUND(I298*H298,2)</f>
        <v>38877.300000000003</v>
      </c>
      <c r="BL298" s="18" t="s">
        <v>206</v>
      </c>
      <c r="BM298" s="149" t="s">
        <v>398</v>
      </c>
    </row>
    <row r="299" spans="1:65" s="13" customFormat="1" ht="11.25">
      <c r="B299" s="151"/>
      <c r="D299" s="152" t="s">
        <v>127</v>
      </c>
      <c r="E299" s="153" t="s">
        <v>1</v>
      </c>
      <c r="F299" s="154" t="s">
        <v>399</v>
      </c>
      <c r="H299" s="155">
        <v>80.325000000000003</v>
      </c>
      <c r="L299" s="151"/>
      <c r="M299" s="156"/>
      <c r="N299" s="157"/>
      <c r="O299" s="157"/>
      <c r="P299" s="157"/>
      <c r="Q299" s="157"/>
      <c r="R299" s="157"/>
      <c r="S299" s="157"/>
      <c r="T299" s="158"/>
      <c r="AT299" s="153" t="s">
        <v>127</v>
      </c>
      <c r="AU299" s="153" t="s">
        <v>80</v>
      </c>
      <c r="AV299" s="13" t="s">
        <v>80</v>
      </c>
      <c r="AW299" s="13" t="s">
        <v>29</v>
      </c>
      <c r="AX299" s="13" t="s">
        <v>73</v>
      </c>
      <c r="AY299" s="153" t="s">
        <v>118</v>
      </c>
    </row>
    <row r="300" spans="1:65" s="14" customFormat="1" ht="11.25">
      <c r="B300" s="159"/>
      <c r="D300" s="152" t="s">
        <v>127</v>
      </c>
      <c r="E300" s="160" t="s">
        <v>1</v>
      </c>
      <c r="F300" s="161" t="s">
        <v>129</v>
      </c>
      <c r="H300" s="162">
        <v>80.325000000000003</v>
      </c>
      <c r="L300" s="159"/>
      <c r="M300" s="163"/>
      <c r="N300" s="164"/>
      <c r="O300" s="164"/>
      <c r="P300" s="164"/>
      <c r="Q300" s="164"/>
      <c r="R300" s="164"/>
      <c r="S300" s="164"/>
      <c r="T300" s="165"/>
      <c r="AT300" s="160" t="s">
        <v>127</v>
      </c>
      <c r="AU300" s="160" t="s">
        <v>80</v>
      </c>
      <c r="AV300" s="14" t="s">
        <v>125</v>
      </c>
      <c r="AW300" s="14" t="s">
        <v>29</v>
      </c>
      <c r="AX300" s="14" t="s">
        <v>78</v>
      </c>
      <c r="AY300" s="160" t="s">
        <v>118</v>
      </c>
    </row>
    <row r="301" spans="1:65" s="2" customFormat="1" ht="33" customHeight="1">
      <c r="A301" s="30"/>
      <c r="B301" s="137"/>
      <c r="C301" s="138" t="s">
        <v>400</v>
      </c>
      <c r="D301" s="138" t="s">
        <v>121</v>
      </c>
      <c r="E301" s="139" t="s">
        <v>401</v>
      </c>
      <c r="F301" s="140" t="s">
        <v>402</v>
      </c>
      <c r="G301" s="141" t="s">
        <v>214</v>
      </c>
      <c r="H301" s="142">
        <v>119.175</v>
      </c>
      <c r="I301" s="143">
        <v>554</v>
      </c>
      <c r="J301" s="143">
        <f>ROUND(I301*H301,2)</f>
        <v>66022.95</v>
      </c>
      <c r="K301" s="144"/>
      <c r="L301" s="31"/>
      <c r="M301" s="145" t="s">
        <v>1</v>
      </c>
      <c r="N301" s="146" t="s">
        <v>38</v>
      </c>
      <c r="O301" s="147">
        <v>0.625</v>
      </c>
      <c r="P301" s="147">
        <f>O301*H301</f>
        <v>74.484375</v>
      </c>
      <c r="Q301" s="147">
        <v>2.9099999999999998E-3</v>
      </c>
      <c r="R301" s="147">
        <f>Q301*H301</f>
        <v>0.34679924999999995</v>
      </c>
      <c r="S301" s="147">
        <v>0</v>
      </c>
      <c r="T301" s="148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49" t="s">
        <v>206</v>
      </c>
      <c r="AT301" s="149" t="s">
        <v>121</v>
      </c>
      <c r="AU301" s="149" t="s">
        <v>80</v>
      </c>
      <c r="AY301" s="18" t="s">
        <v>118</v>
      </c>
      <c r="BE301" s="150">
        <f>IF(N301="základní",J301,0)</f>
        <v>66022.95</v>
      </c>
      <c r="BF301" s="150">
        <f>IF(N301="snížená",J301,0)</f>
        <v>0</v>
      </c>
      <c r="BG301" s="150">
        <f>IF(N301="zákl. přenesená",J301,0)</f>
        <v>0</v>
      </c>
      <c r="BH301" s="150">
        <f>IF(N301="sníž. přenesená",J301,0)</f>
        <v>0</v>
      </c>
      <c r="BI301" s="150">
        <f>IF(N301="nulová",J301,0)</f>
        <v>0</v>
      </c>
      <c r="BJ301" s="18" t="s">
        <v>78</v>
      </c>
      <c r="BK301" s="150">
        <f>ROUND(I301*H301,2)</f>
        <v>66022.95</v>
      </c>
      <c r="BL301" s="18" t="s">
        <v>206</v>
      </c>
      <c r="BM301" s="149" t="s">
        <v>403</v>
      </c>
    </row>
    <row r="302" spans="1:65" s="13" customFormat="1" ht="11.25">
      <c r="B302" s="151"/>
      <c r="D302" s="152" t="s">
        <v>127</v>
      </c>
      <c r="E302" s="153" t="s">
        <v>1</v>
      </c>
      <c r="F302" s="154" t="s">
        <v>404</v>
      </c>
      <c r="H302" s="155">
        <v>119.175</v>
      </c>
      <c r="L302" s="151"/>
      <c r="M302" s="156"/>
      <c r="N302" s="157"/>
      <c r="O302" s="157"/>
      <c r="P302" s="157"/>
      <c r="Q302" s="157"/>
      <c r="R302" s="157"/>
      <c r="S302" s="157"/>
      <c r="T302" s="158"/>
      <c r="AT302" s="153" t="s">
        <v>127</v>
      </c>
      <c r="AU302" s="153" t="s">
        <v>80</v>
      </c>
      <c r="AV302" s="13" t="s">
        <v>80</v>
      </c>
      <c r="AW302" s="13" t="s">
        <v>29</v>
      </c>
      <c r="AX302" s="13" t="s">
        <v>73</v>
      </c>
      <c r="AY302" s="153" t="s">
        <v>118</v>
      </c>
    </row>
    <row r="303" spans="1:65" s="14" customFormat="1" ht="11.25">
      <c r="B303" s="159"/>
      <c r="D303" s="152" t="s">
        <v>127</v>
      </c>
      <c r="E303" s="160" t="s">
        <v>1</v>
      </c>
      <c r="F303" s="161" t="s">
        <v>129</v>
      </c>
      <c r="H303" s="162">
        <v>119.175</v>
      </c>
      <c r="L303" s="159"/>
      <c r="M303" s="163"/>
      <c r="N303" s="164"/>
      <c r="O303" s="164"/>
      <c r="P303" s="164"/>
      <c r="Q303" s="164"/>
      <c r="R303" s="164"/>
      <c r="S303" s="164"/>
      <c r="T303" s="165"/>
      <c r="AT303" s="160" t="s">
        <v>127</v>
      </c>
      <c r="AU303" s="160" t="s">
        <v>80</v>
      </c>
      <c r="AV303" s="14" t="s">
        <v>125</v>
      </c>
      <c r="AW303" s="14" t="s">
        <v>29</v>
      </c>
      <c r="AX303" s="14" t="s">
        <v>78</v>
      </c>
      <c r="AY303" s="160" t="s">
        <v>118</v>
      </c>
    </row>
    <row r="304" spans="1:65" s="2" customFormat="1" ht="33" customHeight="1">
      <c r="A304" s="30"/>
      <c r="B304" s="137"/>
      <c r="C304" s="138" t="s">
        <v>405</v>
      </c>
      <c r="D304" s="138" t="s">
        <v>121</v>
      </c>
      <c r="E304" s="139" t="s">
        <v>406</v>
      </c>
      <c r="F304" s="140" t="s">
        <v>407</v>
      </c>
      <c r="G304" s="141" t="s">
        <v>214</v>
      </c>
      <c r="H304" s="142">
        <v>80.010000000000005</v>
      </c>
      <c r="I304" s="143">
        <v>626</v>
      </c>
      <c r="J304" s="143">
        <f>ROUND(I304*H304,2)</f>
        <v>50086.26</v>
      </c>
      <c r="K304" s="144"/>
      <c r="L304" s="31"/>
      <c r="M304" s="145" t="s">
        <v>1</v>
      </c>
      <c r="N304" s="146" t="s">
        <v>38</v>
      </c>
      <c r="O304" s="147">
        <v>0.69499999999999995</v>
      </c>
      <c r="P304" s="147">
        <f>O304*H304</f>
        <v>55.606949999999998</v>
      </c>
      <c r="Q304" s="147">
        <v>3.5100000000000001E-3</v>
      </c>
      <c r="R304" s="147">
        <f>Q304*H304</f>
        <v>0.2808351</v>
      </c>
      <c r="S304" s="147">
        <v>0</v>
      </c>
      <c r="T304" s="148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49" t="s">
        <v>206</v>
      </c>
      <c r="AT304" s="149" t="s">
        <v>121</v>
      </c>
      <c r="AU304" s="149" t="s">
        <v>80</v>
      </c>
      <c r="AY304" s="18" t="s">
        <v>118</v>
      </c>
      <c r="BE304" s="150">
        <f>IF(N304="základní",J304,0)</f>
        <v>50086.26</v>
      </c>
      <c r="BF304" s="150">
        <f>IF(N304="snížená",J304,0)</f>
        <v>0</v>
      </c>
      <c r="BG304" s="150">
        <f>IF(N304="zákl. přenesená",J304,0)</f>
        <v>0</v>
      </c>
      <c r="BH304" s="150">
        <f>IF(N304="sníž. přenesená",J304,0)</f>
        <v>0</v>
      </c>
      <c r="BI304" s="150">
        <f>IF(N304="nulová",J304,0)</f>
        <v>0</v>
      </c>
      <c r="BJ304" s="18" t="s">
        <v>78</v>
      </c>
      <c r="BK304" s="150">
        <f>ROUND(I304*H304,2)</f>
        <v>50086.26</v>
      </c>
      <c r="BL304" s="18" t="s">
        <v>206</v>
      </c>
      <c r="BM304" s="149" t="s">
        <v>408</v>
      </c>
    </row>
    <row r="305" spans="1:65" s="13" customFormat="1" ht="11.25">
      <c r="B305" s="151"/>
      <c r="D305" s="152" t="s">
        <v>127</v>
      </c>
      <c r="E305" s="153" t="s">
        <v>1</v>
      </c>
      <c r="F305" s="154" t="s">
        <v>409</v>
      </c>
      <c r="H305" s="155">
        <v>80.010000000000005</v>
      </c>
      <c r="L305" s="151"/>
      <c r="M305" s="156"/>
      <c r="N305" s="157"/>
      <c r="O305" s="157"/>
      <c r="P305" s="157"/>
      <c r="Q305" s="157"/>
      <c r="R305" s="157"/>
      <c r="S305" s="157"/>
      <c r="T305" s="158"/>
      <c r="AT305" s="153" t="s">
        <v>127</v>
      </c>
      <c r="AU305" s="153" t="s">
        <v>80</v>
      </c>
      <c r="AV305" s="13" t="s">
        <v>80</v>
      </c>
      <c r="AW305" s="13" t="s">
        <v>29</v>
      </c>
      <c r="AX305" s="13" t="s">
        <v>73</v>
      </c>
      <c r="AY305" s="153" t="s">
        <v>118</v>
      </c>
    </row>
    <row r="306" spans="1:65" s="14" customFormat="1" ht="11.25">
      <c r="B306" s="159"/>
      <c r="D306" s="152" t="s">
        <v>127</v>
      </c>
      <c r="E306" s="160" t="s">
        <v>1</v>
      </c>
      <c r="F306" s="161" t="s">
        <v>129</v>
      </c>
      <c r="H306" s="162">
        <v>80.010000000000005</v>
      </c>
      <c r="L306" s="159"/>
      <c r="M306" s="163"/>
      <c r="N306" s="164"/>
      <c r="O306" s="164"/>
      <c r="P306" s="164"/>
      <c r="Q306" s="164"/>
      <c r="R306" s="164"/>
      <c r="S306" s="164"/>
      <c r="T306" s="165"/>
      <c r="AT306" s="160" t="s">
        <v>127</v>
      </c>
      <c r="AU306" s="160" t="s">
        <v>80</v>
      </c>
      <c r="AV306" s="14" t="s">
        <v>125</v>
      </c>
      <c r="AW306" s="14" t="s">
        <v>29</v>
      </c>
      <c r="AX306" s="14" t="s">
        <v>78</v>
      </c>
      <c r="AY306" s="160" t="s">
        <v>118</v>
      </c>
    </row>
    <row r="307" spans="1:65" s="2" customFormat="1" ht="24.2" customHeight="1">
      <c r="A307" s="30"/>
      <c r="B307" s="137"/>
      <c r="C307" s="138" t="s">
        <v>410</v>
      </c>
      <c r="D307" s="138" t="s">
        <v>121</v>
      </c>
      <c r="E307" s="139" t="s">
        <v>411</v>
      </c>
      <c r="F307" s="140" t="s">
        <v>412</v>
      </c>
      <c r="G307" s="141" t="s">
        <v>124</v>
      </c>
      <c r="H307" s="142">
        <v>5.4180000000000001</v>
      </c>
      <c r="I307" s="143">
        <v>1130</v>
      </c>
      <c r="J307" s="143">
        <f>ROUND(I307*H307,2)</f>
        <v>6122.34</v>
      </c>
      <c r="K307" s="144"/>
      <c r="L307" s="31"/>
      <c r="M307" s="145" t="s">
        <v>1</v>
      </c>
      <c r="N307" s="146" t="s">
        <v>38</v>
      </c>
      <c r="O307" s="147">
        <v>1.125</v>
      </c>
      <c r="P307" s="147">
        <f>O307*H307</f>
        <v>6.0952500000000001</v>
      </c>
      <c r="Q307" s="147">
        <v>7.8300000000000002E-3</v>
      </c>
      <c r="R307" s="147">
        <f>Q307*H307</f>
        <v>4.2422939999999999E-2</v>
      </c>
      <c r="S307" s="147">
        <v>0</v>
      </c>
      <c r="T307" s="148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49" t="s">
        <v>206</v>
      </c>
      <c r="AT307" s="149" t="s">
        <v>121</v>
      </c>
      <c r="AU307" s="149" t="s">
        <v>80</v>
      </c>
      <c r="AY307" s="18" t="s">
        <v>118</v>
      </c>
      <c r="BE307" s="150">
        <f>IF(N307="základní",J307,0)</f>
        <v>6122.34</v>
      </c>
      <c r="BF307" s="150">
        <f>IF(N307="snížená",J307,0)</f>
        <v>0</v>
      </c>
      <c r="BG307" s="150">
        <f>IF(N307="zákl. přenesená",J307,0)</f>
        <v>0</v>
      </c>
      <c r="BH307" s="150">
        <f>IF(N307="sníž. přenesená",J307,0)</f>
        <v>0</v>
      </c>
      <c r="BI307" s="150">
        <f>IF(N307="nulová",J307,0)</f>
        <v>0</v>
      </c>
      <c r="BJ307" s="18" t="s">
        <v>78</v>
      </c>
      <c r="BK307" s="150">
        <f>ROUND(I307*H307,2)</f>
        <v>6122.34</v>
      </c>
      <c r="BL307" s="18" t="s">
        <v>206</v>
      </c>
      <c r="BM307" s="149" t="s">
        <v>413</v>
      </c>
    </row>
    <row r="308" spans="1:65" s="13" customFormat="1" ht="11.25">
      <c r="B308" s="151"/>
      <c r="D308" s="152" t="s">
        <v>127</v>
      </c>
      <c r="E308" s="153" t="s">
        <v>1</v>
      </c>
      <c r="F308" s="154" t="s">
        <v>414</v>
      </c>
      <c r="H308" s="155">
        <v>5.4180000000000001</v>
      </c>
      <c r="L308" s="151"/>
      <c r="M308" s="156"/>
      <c r="N308" s="157"/>
      <c r="O308" s="157"/>
      <c r="P308" s="157"/>
      <c r="Q308" s="157"/>
      <c r="R308" s="157"/>
      <c r="S308" s="157"/>
      <c r="T308" s="158"/>
      <c r="AT308" s="153" t="s">
        <v>127</v>
      </c>
      <c r="AU308" s="153" t="s">
        <v>80</v>
      </c>
      <c r="AV308" s="13" t="s">
        <v>80</v>
      </c>
      <c r="AW308" s="13" t="s">
        <v>29</v>
      </c>
      <c r="AX308" s="13" t="s">
        <v>73</v>
      </c>
      <c r="AY308" s="153" t="s">
        <v>118</v>
      </c>
    </row>
    <row r="309" spans="1:65" s="14" customFormat="1" ht="11.25">
      <c r="B309" s="159"/>
      <c r="D309" s="152" t="s">
        <v>127</v>
      </c>
      <c r="E309" s="160" t="s">
        <v>1</v>
      </c>
      <c r="F309" s="161" t="s">
        <v>129</v>
      </c>
      <c r="H309" s="162">
        <v>5.4180000000000001</v>
      </c>
      <c r="L309" s="159"/>
      <c r="M309" s="163"/>
      <c r="N309" s="164"/>
      <c r="O309" s="164"/>
      <c r="P309" s="164"/>
      <c r="Q309" s="164"/>
      <c r="R309" s="164"/>
      <c r="S309" s="164"/>
      <c r="T309" s="165"/>
      <c r="AT309" s="160" t="s">
        <v>127</v>
      </c>
      <c r="AU309" s="160" t="s">
        <v>80</v>
      </c>
      <c r="AV309" s="14" t="s">
        <v>125</v>
      </c>
      <c r="AW309" s="14" t="s">
        <v>29</v>
      </c>
      <c r="AX309" s="14" t="s">
        <v>78</v>
      </c>
      <c r="AY309" s="160" t="s">
        <v>118</v>
      </c>
    </row>
    <row r="310" spans="1:65" s="2" customFormat="1" ht="24.2" customHeight="1">
      <c r="A310" s="30"/>
      <c r="B310" s="137"/>
      <c r="C310" s="138" t="s">
        <v>415</v>
      </c>
      <c r="D310" s="138" t="s">
        <v>121</v>
      </c>
      <c r="E310" s="139" t="s">
        <v>416</v>
      </c>
      <c r="F310" s="140" t="s">
        <v>417</v>
      </c>
      <c r="G310" s="141" t="s">
        <v>296</v>
      </c>
      <c r="H310" s="142">
        <v>2067.5050000000001</v>
      </c>
      <c r="I310" s="143">
        <v>1.56</v>
      </c>
      <c r="J310" s="143">
        <f>ROUND(I310*H310,2)</f>
        <v>3225.31</v>
      </c>
      <c r="K310" s="144"/>
      <c r="L310" s="31"/>
      <c r="M310" s="145" t="s">
        <v>1</v>
      </c>
      <c r="N310" s="146" t="s">
        <v>38</v>
      </c>
      <c r="O310" s="147">
        <v>0</v>
      </c>
      <c r="P310" s="147">
        <f>O310*H310</f>
        <v>0</v>
      </c>
      <c r="Q310" s="147">
        <v>0</v>
      </c>
      <c r="R310" s="147">
        <f>Q310*H310</f>
        <v>0</v>
      </c>
      <c r="S310" s="147">
        <v>0</v>
      </c>
      <c r="T310" s="148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49" t="s">
        <v>206</v>
      </c>
      <c r="AT310" s="149" t="s">
        <v>121</v>
      </c>
      <c r="AU310" s="149" t="s">
        <v>80</v>
      </c>
      <c r="AY310" s="18" t="s">
        <v>118</v>
      </c>
      <c r="BE310" s="150">
        <f>IF(N310="základní",J310,0)</f>
        <v>3225.31</v>
      </c>
      <c r="BF310" s="150">
        <f>IF(N310="snížená",J310,0)</f>
        <v>0</v>
      </c>
      <c r="BG310" s="150">
        <f>IF(N310="zákl. přenesená",J310,0)</f>
        <v>0</v>
      </c>
      <c r="BH310" s="150">
        <f>IF(N310="sníž. přenesená",J310,0)</f>
        <v>0</v>
      </c>
      <c r="BI310" s="150">
        <f>IF(N310="nulová",J310,0)</f>
        <v>0</v>
      </c>
      <c r="BJ310" s="18" t="s">
        <v>78</v>
      </c>
      <c r="BK310" s="150">
        <f>ROUND(I310*H310,2)</f>
        <v>3225.31</v>
      </c>
      <c r="BL310" s="18" t="s">
        <v>206</v>
      </c>
      <c r="BM310" s="149" t="s">
        <v>418</v>
      </c>
    </row>
    <row r="311" spans="1:65" s="12" customFormat="1" ht="22.9" customHeight="1">
      <c r="B311" s="125"/>
      <c r="D311" s="126" t="s">
        <v>72</v>
      </c>
      <c r="E311" s="135" t="s">
        <v>419</v>
      </c>
      <c r="F311" s="135" t="s">
        <v>420</v>
      </c>
      <c r="J311" s="136">
        <f>BK311</f>
        <v>537.16</v>
      </c>
      <c r="L311" s="125"/>
      <c r="M311" s="129"/>
      <c r="N311" s="130"/>
      <c r="O311" s="130"/>
      <c r="P311" s="131">
        <f>SUM(P312:P315)</f>
        <v>0.63012999999999997</v>
      </c>
      <c r="Q311" s="130"/>
      <c r="R311" s="131">
        <f>SUM(R312:R315)</f>
        <v>7.2309999999999996E-4</v>
      </c>
      <c r="S311" s="130"/>
      <c r="T311" s="132">
        <f>SUM(T312:T315)</f>
        <v>0</v>
      </c>
      <c r="AR311" s="126" t="s">
        <v>80</v>
      </c>
      <c r="AT311" s="133" t="s">
        <v>72</v>
      </c>
      <c r="AU311" s="133" t="s">
        <v>78</v>
      </c>
      <c r="AY311" s="126" t="s">
        <v>118</v>
      </c>
      <c r="BK311" s="134">
        <f>SUM(BK312:BK315)</f>
        <v>537.16</v>
      </c>
    </row>
    <row r="312" spans="1:65" s="2" customFormat="1" ht="24.2" customHeight="1">
      <c r="A312" s="30"/>
      <c r="B312" s="137"/>
      <c r="C312" s="138" t="s">
        <v>421</v>
      </c>
      <c r="D312" s="138" t="s">
        <v>121</v>
      </c>
      <c r="E312" s="139" t="s">
        <v>422</v>
      </c>
      <c r="F312" s="140" t="s">
        <v>423</v>
      </c>
      <c r="G312" s="141" t="s">
        <v>124</v>
      </c>
      <c r="H312" s="142">
        <v>5.165</v>
      </c>
      <c r="I312" s="143">
        <v>104</v>
      </c>
      <c r="J312" s="143">
        <f>ROUND(I312*H312,2)</f>
        <v>537.16</v>
      </c>
      <c r="K312" s="144"/>
      <c r="L312" s="31"/>
      <c r="M312" s="145" t="s">
        <v>1</v>
      </c>
      <c r="N312" s="146" t="s">
        <v>38</v>
      </c>
      <c r="O312" s="147">
        <v>0.122</v>
      </c>
      <c r="P312" s="147">
        <f>O312*H312</f>
        <v>0.63012999999999997</v>
      </c>
      <c r="Q312" s="147">
        <v>1.3999999999999999E-4</v>
      </c>
      <c r="R312" s="147">
        <f>Q312*H312</f>
        <v>7.2309999999999996E-4</v>
      </c>
      <c r="S312" s="147">
        <v>0</v>
      </c>
      <c r="T312" s="148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49" t="s">
        <v>206</v>
      </c>
      <c r="AT312" s="149" t="s">
        <v>121</v>
      </c>
      <c r="AU312" s="149" t="s">
        <v>80</v>
      </c>
      <c r="AY312" s="18" t="s">
        <v>118</v>
      </c>
      <c r="BE312" s="150">
        <f>IF(N312="základní",J312,0)</f>
        <v>537.16</v>
      </c>
      <c r="BF312" s="150">
        <f>IF(N312="snížená",J312,0)</f>
        <v>0</v>
      </c>
      <c r="BG312" s="150">
        <f>IF(N312="zákl. přenesená",J312,0)</f>
        <v>0</v>
      </c>
      <c r="BH312" s="150">
        <f>IF(N312="sníž. přenesená",J312,0)</f>
        <v>0</v>
      </c>
      <c r="BI312" s="150">
        <f>IF(N312="nulová",J312,0)</f>
        <v>0</v>
      </c>
      <c r="BJ312" s="18" t="s">
        <v>78</v>
      </c>
      <c r="BK312" s="150">
        <f>ROUND(I312*H312,2)</f>
        <v>537.16</v>
      </c>
      <c r="BL312" s="18" t="s">
        <v>206</v>
      </c>
      <c r="BM312" s="149" t="s">
        <v>424</v>
      </c>
    </row>
    <row r="313" spans="1:65" s="15" customFormat="1" ht="11.25">
      <c r="B313" s="166"/>
      <c r="D313" s="152" t="s">
        <v>127</v>
      </c>
      <c r="E313" s="167" t="s">
        <v>1</v>
      </c>
      <c r="F313" s="168" t="s">
        <v>425</v>
      </c>
      <c r="H313" s="167" t="s">
        <v>1</v>
      </c>
      <c r="L313" s="166"/>
      <c r="M313" s="169"/>
      <c r="N313" s="170"/>
      <c r="O313" s="170"/>
      <c r="P313" s="170"/>
      <c r="Q313" s="170"/>
      <c r="R313" s="170"/>
      <c r="S313" s="170"/>
      <c r="T313" s="171"/>
      <c r="AT313" s="167" t="s">
        <v>127</v>
      </c>
      <c r="AU313" s="167" t="s">
        <v>80</v>
      </c>
      <c r="AV313" s="15" t="s">
        <v>78</v>
      </c>
      <c r="AW313" s="15" t="s">
        <v>29</v>
      </c>
      <c r="AX313" s="15" t="s">
        <v>73</v>
      </c>
      <c r="AY313" s="167" t="s">
        <v>118</v>
      </c>
    </row>
    <row r="314" spans="1:65" s="13" customFormat="1" ht="11.25">
      <c r="B314" s="151"/>
      <c r="D314" s="152" t="s">
        <v>127</v>
      </c>
      <c r="E314" s="153" t="s">
        <v>1</v>
      </c>
      <c r="F314" s="154" t="s">
        <v>426</v>
      </c>
      <c r="H314" s="155">
        <v>5.165</v>
      </c>
      <c r="L314" s="151"/>
      <c r="M314" s="156"/>
      <c r="N314" s="157"/>
      <c r="O314" s="157"/>
      <c r="P314" s="157"/>
      <c r="Q314" s="157"/>
      <c r="R314" s="157"/>
      <c r="S314" s="157"/>
      <c r="T314" s="158"/>
      <c r="AT314" s="153" t="s">
        <v>127</v>
      </c>
      <c r="AU314" s="153" t="s">
        <v>80</v>
      </c>
      <c r="AV314" s="13" t="s">
        <v>80</v>
      </c>
      <c r="AW314" s="13" t="s">
        <v>29</v>
      </c>
      <c r="AX314" s="13" t="s">
        <v>73</v>
      </c>
      <c r="AY314" s="153" t="s">
        <v>118</v>
      </c>
    </row>
    <row r="315" spans="1:65" s="14" customFormat="1" ht="11.25">
      <c r="B315" s="159"/>
      <c r="D315" s="152" t="s">
        <v>127</v>
      </c>
      <c r="E315" s="160" t="s">
        <v>1</v>
      </c>
      <c r="F315" s="161" t="s">
        <v>129</v>
      </c>
      <c r="H315" s="162">
        <v>5.165</v>
      </c>
      <c r="L315" s="159"/>
      <c r="M315" s="163"/>
      <c r="N315" s="164"/>
      <c r="O315" s="164"/>
      <c r="P315" s="164"/>
      <c r="Q315" s="164"/>
      <c r="R315" s="164"/>
      <c r="S315" s="164"/>
      <c r="T315" s="165"/>
      <c r="AT315" s="160" t="s">
        <v>127</v>
      </c>
      <c r="AU315" s="160" t="s">
        <v>80</v>
      </c>
      <c r="AV315" s="14" t="s">
        <v>125</v>
      </c>
      <c r="AW315" s="14" t="s">
        <v>29</v>
      </c>
      <c r="AX315" s="14" t="s">
        <v>78</v>
      </c>
      <c r="AY315" s="160" t="s">
        <v>118</v>
      </c>
    </row>
    <row r="316" spans="1:65" s="12" customFormat="1" ht="25.9" customHeight="1">
      <c r="B316" s="125"/>
      <c r="D316" s="126" t="s">
        <v>72</v>
      </c>
      <c r="E316" s="127" t="s">
        <v>427</v>
      </c>
      <c r="F316" s="127" t="s">
        <v>428</v>
      </c>
      <c r="J316" s="128">
        <f>BK316</f>
        <v>0</v>
      </c>
      <c r="L316" s="125"/>
      <c r="M316" s="129"/>
      <c r="N316" s="130"/>
      <c r="O316" s="130"/>
      <c r="P316" s="131">
        <f>P317+P319</f>
        <v>0</v>
      </c>
      <c r="Q316" s="130"/>
      <c r="R316" s="131">
        <f>R317+R319</f>
        <v>0</v>
      </c>
      <c r="S316" s="130"/>
      <c r="T316" s="132">
        <f>T317+T319</f>
        <v>0</v>
      </c>
      <c r="AR316" s="126" t="s">
        <v>145</v>
      </c>
      <c r="AT316" s="133" t="s">
        <v>72</v>
      </c>
      <c r="AU316" s="133" t="s">
        <v>73</v>
      </c>
      <c r="AY316" s="126" t="s">
        <v>118</v>
      </c>
      <c r="BK316" s="134">
        <f>BK317+BK319</f>
        <v>0</v>
      </c>
    </row>
    <row r="317" spans="1:65" s="12" customFormat="1" ht="22.9" customHeight="1">
      <c r="B317" s="125"/>
      <c r="D317" s="126" t="s">
        <v>72</v>
      </c>
      <c r="E317" s="135" t="s">
        <v>429</v>
      </c>
      <c r="F317" s="135" t="s">
        <v>430</v>
      </c>
      <c r="J317" s="136">
        <f>BK317</f>
        <v>0</v>
      </c>
      <c r="L317" s="125"/>
      <c r="M317" s="129"/>
      <c r="N317" s="130"/>
      <c r="O317" s="130"/>
      <c r="P317" s="131">
        <f>P318</f>
        <v>0</v>
      </c>
      <c r="Q317" s="130"/>
      <c r="R317" s="131">
        <f>R318</f>
        <v>0</v>
      </c>
      <c r="S317" s="130"/>
      <c r="T317" s="132">
        <f>T318</f>
        <v>0</v>
      </c>
      <c r="AR317" s="126" t="s">
        <v>145</v>
      </c>
      <c r="AT317" s="133" t="s">
        <v>72</v>
      </c>
      <c r="AU317" s="133" t="s">
        <v>78</v>
      </c>
      <c r="AY317" s="126" t="s">
        <v>118</v>
      </c>
      <c r="BK317" s="134">
        <f>BK318</f>
        <v>0</v>
      </c>
    </row>
    <row r="318" spans="1:65" s="2" customFormat="1" ht="16.5" customHeight="1">
      <c r="A318" s="30"/>
      <c r="B318" s="137"/>
      <c r="C318" s="138" t="s">
        <v>431</v>
      </c>
      <c r="D318" s="138" t="s">
        <v>121</v>
      </c>
      <c r="E318" s="139" t="s">
        <v>432</v>
      </c>
      <c r="F318" s="140" t="s">
        <v>430</v>
      </c>
      <c r="G318" s="141" t="s">
        <v>296</v>
      </c>
      <c r="H318" s="142">
        <v>1</v>
      </c>
      <c r="I318" s="143">
        <v>0</v>
      </c>
      <c r="J318" s="143">
        <f>ROUND(I318*H318,2)</f>
        <v>0</v>
      </c>
      <c r="K318" s="144"/>
      <c r="L318" s="31"/>
      <c r="M318" s="145" t="s">
        <v>1</v>
      </c>
      <c r="N318" s="146" t="s">
        <v>38</v>
      </c>
      <c r="O318" s="147">
        <v>0</v>
      </c>
      <c r="P318" s="147">
        <f>O318*H318</f>
        <v>0</v>
      </c>
      <c r="Q318" s="147">
        <v>0</v>
      </c>
      <c r="R318" s="147">
        <f>Q318*H318</f>
        <v>0</v>
      </c>
      <c r="S318" s="147">
        <v>0</v>
      </c>
      <c r="T318" s="148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49" t="s">
        <v>433</v>
      </c>
      <c r="AT318" s="149" t="s">
        <v>121</v>
      </c>
      <c r="AU318" s="149" t="s">
        <v>80</v>
      </c>
      <c r="AY318" s="18" t="s">
        <v>118</v>
      </c>
      <c r="BE318" s="150">
        <f>IF(N318="základní",J318,0)</f>
        <v>0</v>
      </c>
      <c r="BF318" s="150">
        <f>IF(N318="snížená",J318,0)</f>
        <v>0</v>
      </c>
      <c r="BG318" s="150">
        <f>IF(N318="zákl. přenesená",J318,0)</f>
        <v>0</v>
      </c>
      <c r="BH318" s="150">
        <f>IF(N318="sníž. přenesená",J318,0)</f>
        <v>0</v>
      </c>
      <c r="BI318" s="150">
        <f>IF(N318="nulová",J318,0)</f>
        <v>0</v>
      </c>
      <c r="BJ318" s="18" t="s">
        <v>78</v>
      </c>
      <c r="BK318" s="150">
        <f>ROUND(I318*H318,2)</f>
        <v>0</v>
      </c>
      <c r="BL318" s="18" t="s">
        <v>433</v>
      </c>
      <c r="BM318" s="149" t="s">
        <v>434</v>
      </c>
    </row>
    <row r="319" spans="1:65" s="12" customFormat="1" ht="22.9" customHeight="1">
      <c r="B319" s="125"/>
      <c r="D319" s="126" t="s">
        <v>72</v>
      </c>
      <c r="E319" s="135" t="s">
        <v>435</v>
      </c>
      <c r="F319" s="135" t="s">
        <v>436</v>
      </c>
      <c r="J319" s="136">
        <f>BK319</f>
        <v>0</v>
      </c>
      <c r="L319" s="125"/>
      <c r="M319" s="129"/>
      <c r="N319" s="130"/>
      <c r="O319" s="130"/>
      <c r="P319" s="131">
        <f>SUM(P320:P321)</f>
        <v>0</v>
      </c>
      <c r="Q319" s="130"/>
      <c r="R319" s="131">
        <f>SUM(R320:R321)</f>
        <v>0</v>
      </c>
      <c r="S319" s="130"/>
      <c r="T319" s="132">
        <f>SUM(T320:T321)</f>
        <v>0</v>
      </c>
      <c r="AR319" s="126" t="s">
        <v>145</v>
      </c>
      <c r="AT319" s="133" t="s">
        <v>72</v>
      </c>
      <c r="AU319" s="133" t="s">
        <v>78</v>
      </c>
      <c r="AY319" s="126" t="s">
        <v>118</v>
      </c>
      <c r="BK319" s="134">
        <f>SUM(BK320:BK321)</f>
        <v>0</v>
      </c>
    </row>
    <row r="320" spans="1:65" s="2" customFormat="1" ht="16.5" customHeight="1">
      <c r="A320" s="30"/>
      <c r="B320" s="137"/>
      <c r="C320" s="138" t="s">
        <v>437</v>
      </c>
      <c r="D320" s="138" t="s">
        <v>121</v>
      </c>
      <c r="E320" s="139" t="s">
        <v>438</v>
      </c>
      <c r="F320" s="140" t="s">
        <v>439</v>
      </c>
      <c r="G320" s="141" t="s">
        <v>296</v>
      </c>
      <c r="H320" s="142">
        <v>2</v>
      </c>
      <c r="I320" s="143">
        <v>0</v>
      </c>
      <c r="J320" s="143">
        <f>ROUND(I320*H320,2)</f>
        <v>0</v>
      </c>
      <c r="K320" s="144"/>
      <c r="L320" s="31"/>
      <c r="M320" s="145" t="s">
        <v>1</v>
      </c>
      <c r="N320" s="146" t="s">
        <v>38</v>
      </c>
      <c r="O320" s="147">
        <v>0</v>
      </c>
      <c r="P320" s="147">
        <f>O320*H320</f>
        <v>0</v>
      </c>
      <c r="Q320" s="147">
        <v>0</v>
      </c>
      <c r="R320" s="147">
        <f>Q320*H320</f>
        <v>0</v>
      </c>
      <c r="S320" s="147">
        <v>0</v>
      </c>
      <c r="T320" s="148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49" t="s">
        <v>433</v>
      </c>
      <c r="AT320" s="149" t="s">
        <v>121</v>
      </c>
      <c r="AU320" s="149" t="s">
        <v>80</v>
      </c>
      <c r="AY320" s="18" t="s">
        <v>118</v>
      </c>
      <c r="BE320" s="150">
        <f>IF(N320="základní",J320,0)</f>
        <v>0</v>
      </c>
      <c r="BF320" s="150">
        <f>IF(N320="snížená",J320,0)</f>
        <v>0</v>
      </c>
      <c r="BG320" s="150">
        <f>IF(N320="zákl. přenesená",J320,0)</f>
        <v>0</v>
      </c>
      <c r="BH320" s="150">
        <f>IF(N320="sníž. přenesená",J320,0)</f>
        <v>0</v>
      </c>
      <c r="BI320" s="150">
        <f>IF(N320="nulová",J320,0)</f>
        <v>0</v>
      </c>
      <c r="BJ320" s="18" t="s">
        <v>78</v>
      </c>
      <c r="BK320" s="150">
        <f>ROUND(I320*H320,2)</f>
        <v>0</v>
      </c>
      <c r="BL320" s="18" t="s">
        <v>433</v>
      </c>
      <c r="BM320" s="149" t="s">
        <v>440</v>
      </c>
    </row>
    <row r="321" spans="1:51" s="13" customFormat="1" ht="11.25">
      <c r="B321" s="151"/>
      <c r="D321" s="152" t="s">
        <v>127</v>
      </c>
      <c r="E321" s="153" t="s">
        <v>1</v>
      </c>
      <c r="F321" s="154" t="s">
        <v>80</v>
      </c>
      <c r="H321" s="155">
        <v>2</v>
      </c>
      <c r="L321" s="151"/>
      <c r="M321" s="189"/>
      <c r="N321" s="190"/>
      <c r="O321" s="190"/>
      <c r="P321" s="190"/>
      <c r="Q321" s="190"/>
      <c r="R321" s="190"/>
      <c r="S321" s="190"/>
      <c r="T321" s="191"/>
      <c r="AT321" s="153" t="s">
        <v>127</v>
      </c>
      <c r="AU321" s="153" t="s">
        <v>80</v>
      </c>
      <c r="AV321" s="13" t="s">
        <v>80</v>
      </c>
      <c r="AW321" s="13" t="s">
        <v>29</v>
      </c>
      <c r="AX321" s="13" t="s">
        <v>78</v>
      </c>
      <c r="AY321" s="153" t="s">
        <v>118</v>
      </c>
    </row>
    <row r="322" spans="1:51" s="2" customFormat="1" ht="6.95" customHeight="1">
      <c r="A322" s="30"/>
      <c r="B322" s="45"/>
      <c r="C322" s="46"/>
      <c r="D322" s="46"/>
      <c r="E322" s="46"/>
      <c r="F322" s="46"/>
      <c r="G322" s="46"/>
      <c r="H322" s="46"/>
      <c r="I322" s="46"/>
      <c r="J322" s="46"/>
      <c r="K322" s="46"/>
      <c r="L322" s="31"/>
      <c r="M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</row>
  </sheetData>
  <autoFilter ref="C127:K321" xr:uid="{00000000-0009-0000-0000-000001000000}"/>
  <mergeCells count="6">
    <mergeCell ref="L2:V2"/>
    <mergeCell ref="E7:H7"/>
    <mergeCell ref="E16:H16"/>
    <mergeCell ref="E25:H25"/>
    <mergeCell ref="E85:H85"/>
    <mergeCell ref="E120:H1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SPOLCENTRUMB - OBJEKT B O...</vt:lpstr>
      <vt:lpstr>'Rekapitulace stavby'!Názvy_tisku</vt:lpstr>
      <vt:lpstr>'SPOLCENTRUMB - OBJEKT B O...'!Názvy_tisku</vt:lpstr>
      <vt:lpstr>'Rekapitulace stavby'!Oblast_tisku</vt:lpstr>
      <vt:lpstr>'SPOLCENTRUMB - OBJEKT B O...'!Oblast_tisku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</dc:creator>
  <cp:lastModifiedBy>ATELIER H1 &amp; ATELIER HAJEK s.r.o. - Adéla Andres</cp:lastModifiedBy>
  <dcterms:created xsi:type="dcterms:W3CDTF">2022-11-24T13:28:05Z</dcterms:created>
  <dcterms:modified xsi:type="dcterms:W3CDTF">2022-11-24T13:55:51Z</dcterms:modified>
</cp:coreProperties>
</file>