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1 - IO 10 Komunikace a zp..." sheetId="2" r:id="rId2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'1 - IO 10 Komunikace a zp...'!$C$87:$K$290</definedName>
    <definedName name="_xlnm.Print_Area" localSheetId="1">'1 - IO 10 Komunikace a zp...'!$C$4:$J$39,'1 - IO 10 Komunikace a zp...'!$C$45:$J$69,'1 - IO 10 Komunikace a zp...'!$C$75:$K$290</definedName>
    <definedName name="_xlnm.Print_Titles" localSheetId="1">'1 - IO 10 Komunikace a zp...'!$87:$87</definedName>
  </definedNames>
  <calcPr/>
</workbook>
</file>

<file path=xl/calcChain.xml><?xml version="1.0" encoding="utf-8"?>
<calcChain xmlns="http://schemas.openxmlformats.org/spreadsheetml/2006/main">
  <c i="2" r="J37"/>
  <c r="J36"/>
  <c i="1" r="AY55"/>
  <c i="2" r="J35"/>
  <c i="1" r="AX55"/>
  <c i="2" r="BI290"/>
  <c r="BH290"/>
  <c r="BG290"/>
  <c r="BF290"/>
  <c r="T290"/>
  <c r="R290"/>
  <c r="P290"/>
  <c r="BK290"/>
  <c r="J290"/>
  <c r="BE290"/>
  <c r="BI289"/>
  <c r="BH289"/>
  <c r="BG289"/>
  <c r="BF289"/>
  <c r="T289"/>
  <c r="R289"/>
  <c r="P289"/>
  <c r="BK289"/>
  <c r="J289"/>
  <c r="BE289"/>
  <c r="BI288"/>
  <c r="BH288"/>
  <c r="BG288"/>
  <c r="BF288"/>
  <c r="T288"/>
  <c r="R288"/>
  <c r="P288"/>
  <c r="BK288"/>
  <c r="J288"/>
  <c r="BE288"/>
  <c r="BI287"/>
  <c r="BH287"/>
  <c r="BG287"/>
  <c r="BF287"/>
  <c r="T287"/>
  <c r="R287"/>
  <c r="P287"/>
  <c r="BK287"/>
  <c r="J287"/>
  <c r="BE287"/>
  <c r="BI286"/>
  <c r="BH286"/>
  <c r="BG286"/>
  <c r="BF286"/>
  <c r="T286"/>
  <c r="T285"/>
  <c r="T284"/>
  <c r="R286"/>
  <c r="R285"/>
  <c r="R284"/>
  <c r="P286"/>
  <c r="P285"/>
  <c r="P284"/>
  <c r="BK286"/>
  <c r="BK285"/>
  <c r="J285"/>
  <c r="BK284"/>
  <c r="J284"/>
  <c r="J286"/>
  <c r="BE286"/>
  <c r="J68"/>
  <c r="J67"/>
  <c r="BI283"/>
  <c r="BH283"/>
  <c r="BG283"/>
  <c r="BF283"/>
  <c r="T283"/>
  <c r="R283"/>
  <c r="P283"/>
  <c r="BK283"/>
  <c r="J283"/>
  <c r="BE283"/>
  <c r="BI280"/>
  <c r="BH280"/>
  <c r="BG280"/>
  <c r="BF280"/>
  <c r="T280"/>
  <c r="T279"/>
  <c r="R280"/>
  <c r="R279"/>
  <c r="P280"/>
  <c r="P279"/>
  <c r="BK280"/>
  <c r="BK279"/>
  <c r="J279"/>
  <c r="J280"/>
  <c r="BE280"/>
  <c r="J66"/>
  <c r="BI276"/>
  <c r="BH276"/>
  <c r="BG276"/>
  <c r="BF276"/>
  <c r="T276"/>
  <c r="R276"/>
  <c r="P276"/>
  <c r="BK276"/>
  <c r="J276"/>
  <c r="BE276"/>
  <c r="BI275"/>
  <c r="BH275"/>
  <c r="BG275"/>
  <c r="BF275"/>
  <c r="T275"/>
  <c r="R275"/>
  <c r="P275"/>
  <c r="BK275"/>
  <c r="J275"/>
  <c r="BE275"/>
  <c r="BI274"/>
  <c r="BH274"/>
  <c r="BG274"/>
  <c r="BF274"/>
  <c r="T274"/>
  <c r="R274"/>
  <c r="P274"/>
  <c r="BK274"/>
  <c r="J274"/>
  <c r="BE274"/>
  <c r="BI273"/>
  <c r="BH273"/>
  <c r="BG273"/>
  <c r="BF273"/>
  <c r="T273"/>
  <c r="R273"/>
  <c r="P273"/>
  <c r="BK273"/>
  <c r="J273"/>
  <c r="BE273"/>
  <c r="BI272"/>
  <c r="BH272"/>
  <c r="BG272"/>
  <c r="BF272"/>
  <c r="T272"/>
  <c r="R272"/>
  <c r="P272"/>
  <c r="BK272"/>
  <c r="J272"/>
  <c r="BE272"/>
  <c r="BI269"/>
  <c r="BH269"/>
  <c r="BG269"/>
  <c r="BF269"/>
  <c r="T269"/>
  <c r="R269"/>
  <c r="P269"/>
  <c r="BK269"/>
  <c r="J269"/>
  <c r="BE269"/>
  <c r="BI265"/>
  <c r="BH265"/>
  <c r="BG265"/>
  <c r="BF265"/>
  <c r="T265"/>
  <c r="R265"/>
  <c r="P265"/>
  <c r="BK265"/>
  <c r="J265"/>
  <c r="BE265"/>
  <c r="BI262"/>
  <c r="BH262"/>
  <c r="BG262"/>
  <c r="BF262"/>
  <c r="T262"/>
  <c r="R262"/>
  <c r="P262"/>
  <c r="BK262"/>
  <c r="J262"/>
  <c r="BE262"/>
  <c r="BI257"/>
  <c r="BH257"/>
  <c r="BG257"/>
  <c r="BF257"/>
  <c r="T257"/>
  <c r="T256"/>
  <c r="R257"/>
  <c r="R256"/>
  <c r="P257"/>
  <c r="P256"/>
  <c r="BK257"/>
  <c r="BK256"/>
  <c r="J256"/>
  <c r="J257"/>
  <c r="BE257"/>
  <c r="J65"/>
  <c r="BI252"/>
  <c r="BH252"/>
  <c r="BG252"/>
  <c r="BF252"/>
  <c r="T252"/>
  <c r="R252"/>
  <c r="P252"/>
  <c r="BK252"/>
  <c r="J252"/>
  <c r="BE252"/>
  <c r="BI251"/>
  <c r="BH251"/>
  <c r="BG251"/>
  <c r="BF251"/>
  <c r="T251"/>
  <c r="R251"/>
  <c r="P251"/>
  <c r="BK251"/>
  <c r="J251"/>
  <c r="BE251"/>
  <c r="BI250"/>
  <c r="BH250"/>
  <c r="BG250"/>
  <c r="BF250"/>
  <c r="T250"/>
  <c r="R250"/>
  <c r="P250"/>
  <c r="BK250"/>
  <c r="J250"/>
  <c r="BE250"/>
  <c r="BI249"/>
  <c r="BH249"/>
  <c r="BG249"/>
  <c r="BF249"/>
  <c r="T249"/>
  <c r="R249"/>
  <c r="P249"/>
  <c r="BK249"/>
  <c r="J249"/>
  <c r="BE249"/>
  <c r="BI248"/>
  <c r="BH248"/>
  <c r="BG248"/>
  <c r="BF248"/>
  <c r="T248"/>
  <c r="R248"/>
  <c r="P248"/>
  <c r="BK248"/>
  <c r="J248"/>
  <c r="BE248"/>
  <c r="BI239"/>
  <c r="BH239"/>
  <c r="BG239"/>
  <c r="BF239"/>
  <c r="T239"/>
  <c r="R239"/>
  <c r="P239"/>
  <c r="BK239"/>
  <c r="J239"/>
  <c r="BE239"/>
  <c r="BI237"/>
  <c r="BH237"/>
  <c r="BG237"/>
  <c r="BF237"/>
  <c r="T237"/>
  <c r="R237"/>
  <c r="P237"/>
  <c r="BK237"/>
  <c r="J237"/>
  <c r="BE237"/>
  <c r="BI234"/>
  <c r="BH234"/>
  <c r="BG234"/>
  <c r="BF234"/>
  <c r="T234"/>
  <c r="R234"/>
  <c r="P234"/>
  <c r="BK234"/>
  <c r="J234"/>
  <c r="BE234"/>
  <c r="BI231"/>
  <c r="BH231"/>
  <c r="BG231"/>
  <c r="BF231"/>
  <c r="T231"/>
  <c r="R231"/>
  <c r="P231"/>
  <c r="BK231"/>
  <c r="J231"/>
  <c r="BE231"/>
  <c r="BI228"/>
  <c r="BH228"/>
  <c r="BG228"/>
  <c r="BF228"/>
  <c r="T228"/>
  <c r="R228"/>
  <c r="P228"/>
  <c r="BK228"/>
  <c r="J228"/>
  <c r="BE228"/>
  <c r="BI225"/>
  <c r="BH225"/>
  <c r="BG225"/>
  <c r="BF225"/>
  <c r="T225"/>
  <c r="R225"/>
  <c r="P225"/>
  <c r="BK225"/>
  <c r="J225"/>
  <c r="BE225"/>
  <c r="BI220"/>
  <c r="BH220"/>
  <c r="BG220"/>
  <c r="BF220"/>
  <c r="T220"/>
  <c r="R220"/>
  <c r="P220"/>
  <c r="BK220"/>
  <c r="J220"/>
  <c r="BE220"/>
  <c r="BI217"/>
  <c r="BH217"/>
  <c r="BG217"/>
  <c r="BF217"/>
  <c r="T217"/>
  <c r="R217"/>
  <c r="P217"/>
  <c r="BK217"/>
  <c r="J217"/>
  <c r="BE217"/>
  <c r="BI213"/>
  <c r="BH213"/>
  <c r="BG213"/>
  <c r="BF213"/>
  <c r="T213"/>
  <c r="R213"/>
  <c r="P213"/>
  <c r="BK213"/>
  <c r="J213"/>
  <c r="BE213"/>
  <c r="BI212"/>
  <c r="BH212"/>
  <c r="BG212"/>
  <c r="BF212"/>
  <c r="T212"/>
  <c r="R212"/>
  <c r="P212"/>
  <c r="BK212"/>
  <c r="J212"/>
  <c r="BE212"/>
  <c r="BI209"/>
  <c r="BH209"/>
  <c r="BG209"/>
  <c r="BF209"/>
  <c r="T209"/>
  <c r="R209"/>
  <c r="P209"/>
  <c r="BK209"/>
  <c r="J209"/>
  <c r="BE209"/>
  <c r="BI206"/>
  <c r="BH206"/>
  <c r="BG206"/>
  <c r="BF206"/>
  <c r="T206"/>
  <c r="R206"/>
  <c r="P206"/>
  <c r="BK206"/>
  <c r="J206"/>
  <c r="BE206"/>
  <c r="BI204"/>
  <c r="BH204"/>
  <c r="BG204"/>
  <c r="BF204"/>
  <c r="T204"/>
  <c r="R204"/>
  <c r="P204"/>
  <c r="BK204"/>
  <c r="J204"/>
  <c r="BE204"/>
  <c r="BI201"/>
  <c r="BH201"/>
  <c r="BG201"/>
  <c r="BF201"/>
  <c r="T201"/>
  <c r="R201"/>
  <c r="P201"/>
  <c r="BK201"/>
  <c r="J201"/>
  <c r="BE201"/>
  <c r="BI197"/>
  <c r="BH197"/>
  <c r="BG197"/>
  <c r="BF197"/>
  <c r="T197"/>
  <c r="R197"/>
  <c r="P197"/>
  <c r="BK197"/>
  <c r="J197"/>
  <c r="BE197"/>
  <c r="BI193"/>
  <c r="BH193"/>
  <c r="BG193"/>
  <c r="BF193"/>
  <c r="T193"/>
  <c r="R193"/>
  <c r="P193"/>
  <c r="BK193"/>
  <c r="J193"/>
  <c r="BE193"/>
  <c r="BI190"/>
  <c r="BH190"/>
  <c r="BG190"/>
  <c r="BF190"/>
  <c r="T190"/>
  <c r="R190"/>
  <c r="P190"/>
  <c r="BK190"/>
  <c r="J190"/>
  <c r="BE190"/>
  <c r="BI189"/>
  <c r="BH189"/>
  <c r="BG189"/>
  <c r="BF189"/>
  <c r="T189"/>
  <c r="R189"/>
  <c r="P189"/>
  <c r="BK189"/>
  <c r="J189"/>
  <c r="BE189"/>
  <c r="BI188"/>
  <c r="BH188"/>
  <c r="BG188"/>
  <c r="BF188"/>
  <c r="T188"/>
  <c r="R188"/>
  <c r="P188"/>
  <c r="BK188"/>
  <c r="J188"/>
  <c r="BE188"/>
  <c r="BI187"/>
  <c r="BH187"/>
  <c r="BG187"/>
  <c r="BF187"/>
  <c r="T187"/>
  <c r="R187"/>
  <c r="P187"/>
  <c r="BK187"/>
  <c r="J187"/>
  <c r="BE187"/>
  <c r="BI186"/>
  <c r="BH186"/>
  <c r="BG186"/>
  <c r="BF186"/>
  <c r="T186"/>
  <c r="R186"/>
  <c r="P186"/>
  <c r="BK186"/>
  <c r="J186"/>
  <c r="BE186"/>
  <c r="BI185"/>
  <c r="BH185"/>
  <c r="BG185"/>
  <c r="BF185"/>
  <c r="T185"/>
  <c r="R185"/>
  <c r="P185"/>
  <c r="BK185"/>
  <c r="J185"/>
  <c r="BE185"/>
  <c r="BI184"/>
  <c r="BH184"/>
  <c r="BG184"/>
  <c r="BF184"/>
  <c r="T184"/>
  <c r="T183"/>
  <c r="R184"/>
  <c r="R183"/>
  <c r="P184"/>
  <c r="P183"/>
  <c r="BK184"/>
  <c r="BK183"/>
  <c r="J183"/>
  <c r="J184"/>
  <c r="BE184"/>
  <c r="J64"/>
  <c r="BI182"/>
  <c r="BH182"/>
  <c r="BG182"/>
  <c r="BF182"/>
  <c r="T182"/>
  <c r="R182"/>
  <c r="P182"/>
  <c r="BK182"/>
  <c r="J182"/>
  <c r="BE182"/>
  <c r="BI181"/>
  <c r="BH181"/>
  <c r="BG181"/>
  <c r="BF181"/>
  <c r="T181"/>
  <c r="R181"/>
  <c r="P181"/>
  <c r="BK181"/>
  <c r="J181"/>
  <c r="BE181"/>
  <c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8"/>
  <c r="BH178"/>
  <c r="BG178"/>
  <c r="BF178"/>
  <c r="T178"/>
  <c r="R178"/>
  <c r="P178"/>
  <c r="BK178"/>
  <c r="J178"/>
  <c r="BE178"/>
  <c r="BI175"/>
  <c r="BH175"/>
  <c r="BG175"/>
  <c r="BF175"/>
  <c r="T175"/>
  <c r="T174"/>
  <c r="R175"/>
  <c r="R174"/>
  <c r="P175"/>
  <c r="P174"/>
  <c r="BK175"/>
  <c r="BK174"/>
  <c r="J174"/>
  <c r="J175"/>
  <c r="BE175"/>
  <c r="J63"/>
  <c r="BI172"/>
  <c r="BH172"/>
  <c r="BG172"/>
  <c r="BF172"/>
  <c r="T172"/>
  <c r="R172"/>
  <c r="P172"/>
  <c r="BK172"/>
  <c r="J172"/>
  <c r="BE172"/>
  <c r="BI169"/>
  <c r="BH169"/>
  <c r="BG169"/>
  <c r="BF169"/>
  <c r="T169"/>
  <c r="R169"/>
  <c r="P169"/>
  <c r="BK169"/>
  <c r="J169"/>
  <c r="BE169"/>
  <c r="BI167"/>
  <c r="BH167"/>
  <c r="BG167"/>
  <c r="BF167"/>
  <c r="T167"/>
  <c r="R167"/>
  <c r="P167"/>
  <c r="BK167"/>
  <c r="J167"/>
  <c r="BE167"/>
  <c r="BI164"/>
  <c r="BH164"/>
  <c r="BG164"/>
  <c r="BF164"/>
  <c r="T164"/>
  <c r="R164"/>
  <c r="P164"/>
  <c r="BK164"/>
  <c r="J164"/>
  <c r="BE164"/>
  <c r="BI161"/>
  <c r="BH161"/>
  <c r="BG161"/>
  <c r="BF161"/>
  <c r="T161"/>
  <c r="R161"/>
  <c r="P161"/>
  <c r="BK161"/>
  <c r="J161"/>
  <c r="BE161"/>
  <c r="BI159"/>
  <c r="BH159"/>
  <c r="BG159"/>
  <c r="BF159"/>
  <c r="T159"/>
  <c r="R159"/>
  <c r="P159"/>
  <c r="BK159"/>
  <c r="J159"/>
  <c r="BE159"/>
  <c r="BI156"/>
  <c r="BH156"/>
  <c r="BG156"/>
  <c r="BF156"/>
  <c r="T156"/>
  <c r="R156"/>
  <c r="P156"/>
  <c r="BK156"/>
  <c r="J156"/>
  <c r="BE156"/>
  <c r="BI152"/>
  <c r="BH152"/>
  <c r="BG152"/>
  <c r="BF152"/>
  <c r="T152"/>
  <c r="R152"/>
  <c r="P152"/>
  <c r="BK152"/>
  <c r="J152"/>
  <c r="BE152"/>
  <c r="BI148"/>
  <c r="BH148"/>
  <c r="BG148"/>
  <c r="BF148"/>
  <c r="T148"/>
  <c r="R148"/>
  <c r="P148"/>
  <c r="BK148"/>
  <c r="J148"/>
  <c r="BE148"/>
  <c r="BI145"/>
  <c r="BH145"/>
  <c r="BG145"/>
  <c r="BF145"/>
  <c r="T145"/>
  <c r="R145"/>
  <c r="P145"/>
  <c r="BK145"/>
  <c r="J145"/>
  <c r="BE145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29"/>
  <c r="BH129"/>
  <c r="BG129"/>
  <c r="BF129"/>
  <c r="T129"/>
  <c r="R129"/>
  <c r="P129"/>
  <c r="BK129"/>
  <c r="J129"/>
  <c r="BE129"/>
  <c r="BI125"/>
  <c r="BH125"/>
  <c r="BG125"/>
  <c r="BF125"/>
  <c r="T125"/>
  <c r="R125"/>
  <c r="P125"/>
  <c r="BK125"/>
  <c r="J125"/>
  <c r="BE125"/>
  <c r="BI122"/>
  <c r="BH122"/>
  <c r="BG122"/>
  <c r="BF122"/>
  <c r="T122"/>
  <c r="T121"/>
  <c r="R122"/>
  <c r="R121"/>
  <c r="P122"/>
  <c r="P121"/>
  <c r="BK122"/>
  <c r="BK121"/>
  <c r="J121"/>
  <c r="J122"/>
  <c r="BE122"/>
  <c r="J62"/>
  <c r="BI112"/>
  <c r="BH112"/>
  <c r="BG112"/>
  <c r="BF112"/>
  <c r="T112"/>
  <c r="R112"/>
  <c r="P112"/>
  <c r="BK112"/>
  <c r="J112"/>
  <c r="BE112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3"/>
  <c r="BH103"/>
  <c r="BG103"/>
  <c r="BF103"/>
  <c r="T103"/>
  <c r="R103"/>
  <c r="P103"/>
  <c r="BK103"/>
  <c r="J103"/>
  <c r="BE103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1"/>
  <c r="F37"/>
  <c i="1" r="BD55"/>
  <c i="2" r="BH91"/>
  <c r="F36"/>
  <c i="1" r="BC55"/>
  <c i="2" r="BG91"/>
  <c r="F35"/>
  <c i="1" r="BB55"/>
  <c i="2" r="BF91"/>
  <c r="J34"/>
  <c i="1" r="AW55"/>
  <c i="2" r="F34"/>
  <c i="1" r="BA55"/>
  <c i="2" r="T91"/>
  <c r="T90"/>
  <c r="T89"/>
  <c r="T88"/>
  <c r="R91"/>
  <c r="R90"/>
  <c r="R89"/>
  <c r="R88"/>
  <c r="P91"/>
  <c r="P90"/>
  <c r="P89"/>
  <c r="P88"/>
  <c i="1" r="AU55"/>
  <c i="2" r="BK91"/>
  <c r="BK90"/>
  <c r="J90"/>
  <c r="BK89"/>
  <c r="J89"/>
  <c r="BK88"/>
  <c r="J88"/>
  <c r="J59"/>
  <c r="J30"/>
  <c i="1" r="AG55"/>
  <c i="2" r="J91"/>
  <c r="BE91"/>
  <c r="J33"/>
  <c i="1" r="AV55"/>
  <c i="2" r="F33"/>
  <c i="1" r="AZ55"/>
  <c i="2" r="J61"/>
  <c r="J60"/>
  <c r="J84"/>
  <c r="F82"/>
  <c r="E80"/>
  <c r="J54"/>
  <c r="F52"/>
  <c r="E50"/>
  <c r="J39"/>
  <c r="J24"/>
  <c r="E24"/>
  <c r="J85"/>
  <c r="J55"/>
  <c r="J23"/>
  <c r="J18"/>
  <c r="E18"/>
  <c r="F85"/>
  <c r="F55"/>
  <c r="J17"/>
  <c r="J15"/>
  <c r="E15"/>
  <c r="F84"/>
  <c r="F54"/>
  <c r="J14"/>
  <c r="J12"/>
  <c r="J82"/>
  <c r="J52"/>
  <c r="E7"/>
  <c r="E78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<sst xmlns="http://schemas.openxmlformats.org/spreadsheetml/2006/main">
  <si>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</si>
  <si>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</si>
  <si>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</si>
  <si>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</si>
  <si>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</si>
  <si>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{4d96775d-3ed7-44ef-b980-61962346d761}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</si>
  <si>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</si>
  <si>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</si>
  <si>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</si>
  <si>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</si>
  <si>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</si>
  <si>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</si>
  <si>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</si>
  <si>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</si>
  <si>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9-190-2019-1OPSUT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</si>
  <si>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</si>
  <si>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</si>
  <si>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Nová prodejna potravin Lidl</t>
  </si>
  <si>
    <t>KSO:</t>
  </si>
  <si>
    <t>CC-CZ:</t>
  </si>
  <si>
    <t>Místo:</t>
  </si>
  <si>
    <t>Rychnv nad Kněžnou</t>
  </si>
  <si>
    <t>Datum:</t>
  </si>
  <si>
    <t>2.3.2019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</si>
  <si>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</si>
  <si>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</si>
  <si>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</si>
  <si>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</si>
  <si>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</si>
  <si>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</si>
  <si>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</si>
  <si>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Ing. Filip Eichler, Ph.D.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</si>
  <si>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</si>
  <si>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</si>
  <si>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</si>
  <si>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</si>
  <si>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</si>
  <si>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</si>
  <si>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</si>
  <si>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</si>
  <si>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</si>
  <si>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</si>
  <si>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</si>
  <si>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</si>
  <si>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</si>
  <si>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</si>
  <si>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</si>
  <si>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</si>
  <si>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</si>
  <si>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</si>
  <si>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</si>
  <si>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</si>
  <si>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</si>
  <si>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</si>
  <si>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</si>
  <si>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</si>
  <si>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</si>
  <si>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</si>
  <si>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</si>
  <si>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</si>
  <si>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</si>
  <si>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</si>
  <si>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</si>
  <si>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</si>
  <si>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</si>
  <si>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</si>
  <si>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</si>
  <si>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</si>
  <si>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</si>
  <si>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</si>
  <si>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</si>
  <si>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</si>
  <si>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</si>
  <si>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</si>
  <si>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</t>
  </si>
  <si>
    <t>IO 10 Komunikace a zpev. plochy (ul.Anatola Provazníka)- oprava suti</t>
  </si>
  <si>
    <t>ING</t>
  </si>
  <si>
    <t>{f2682e6d-0f85-4946-91ec-f921192f9408}</t>
  </si>
  <si>
    <t>2</t>
  </si>
  <si>
    <t>KRYCÍ LIST SOUPISU PRACÍ</t>
  </si>
  <si>
    <t>Objekt:</t>
  </si>
  <si>
    <t>1 - IO 10 Komunikace a zpev. plochy (ul.Anatola Provazníka)- oprava suti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</si>
  <si>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</si>
  <si>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</si>
  <si>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</si>
  <si>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</si>
  <si>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</si>
  <si>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</si>
  <si>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</si>
  <si>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</si>
  <si>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</si>
  <si>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</si>
  <si>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</si>
  <si>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</si>
  <si>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</si>
  <si>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VRN1 - VRN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</si>
  <si>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</si>
  <si>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</si>
  <si>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</si>
  <si>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</si>
  <si>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</si>
  <si>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</si>
  <si>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</si>
  <si>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</si>
  <si>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</si>
  <si>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</si>
  <si>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</si>
  <si>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</si>
  <si>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</si>
  <si>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</si>
  <si>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</si>
  <si>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</si>
  <si>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</si>
  <si>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</si>
  <si>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</si>
  <si>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ze zámkových dlaždic komunikací pro pěší ručně</t>
  </si>
  <si>
    <t>m2</t>
  </si>
  <si>
    <t>CS ÚRS 2019 01</t>
  </si>
  <si>
    <t>4</t>
  </si>
  <si>
    <t>724208764</t>
  </si>
  <si>
    <t>VV</t>
  </si>
  <si>
    <t xml:space="preserve">"předláždění"  158,8</t>
  </si>
  <si>
    <t>Součet</t>
  </si>
  <si>
    <t>113106142</t>
  </si>
  <si>
    <t>Rozebrání dlažeb z betonových nebo kamenných dlaždic komunikací pro pěší strojně pl přes 50 m2</t>
  </si>
  <si>
    <t>-891636863</t>
  </si>
  <si>
    <t>3</t>
  </si>
  <si>
    <t>113106144</t>
  </si>
  <si>
    <t>Rozebrání dlažeb ze zámkových dlaždic komunikací pro pěší strojně pl přes 50 m2</t>
  </si>
  <si>
    <t>1295742996</t>
  </si>
  <si>
    <t>113107222</t>
  </si>
  <si>
    <t>Odstranění podkladu z kameniva drceného tl 200 mm strojně pl přes 200 m2</t>
  </si>
  <si>
    <t>1343262090</t>
  </si>
  <si>
    <t>349,1*1,15</t>
  </si>
  <si>
    <t>111*1,15</t>
  </si>
  <si>
    <t>(191+28,1)*1,15</t>
  </si>
  <si>
    <t>(82,3+8)*1,15</t>
  </si>
  <si>
    <t>75,5*1,15*2</t>
  </si>
  <si>
    <t>5</t>
  </si>
  <si>
    <t>113107223</t>
  </si>
  <si>
    <t>Odstranění podkladu z kameniva drceného tl 300 mm strojně pl přes 200 m2</t>
  </si>
  <si>
    <t>1847471534</t>
  </si>
  <si>
    <t>"výměna podkladních vrstev"</t>
  </si>
  <si>
    <t xml:space="preserve">"skladba A"   349,1*1,15</t>
  </si>
  <si>
    <t xml:space="preserve">"sklada B"    111*1,15</t>
  </si>
  <si>
    <t>6</t>
  </si>
  <si>
    <t>113154224</t>
  </si>
  <si>
    <t>Frézování živičného krytu tl 100 mm pruh š 1 m pl do 1000 m2 bez překážek v trase</t>
  </si>
  <si>
    <t>-1585474322</t>
  </si>
  <si>
    <t>7</t>
  </si>
  <si>
    <t>113202111</t>
  </si>
  <si>
    <t>Vytrhání obrub krajníků obrubníků stojatých</t>
  </si>
  <si>
    <t>m</t>
  </si>
  <si>
    <t>1809021469</t>
  </si>
  <si>
    <t>90*2</t>
  </si>
  <si>
    <t>8</t>
  </si>
  <si>
    <t>181951102</t>
  </si>
  <si>
    <t>Úprava pláně v hornině tř. 1 až 4 se zhutněním</t>
  </si>
  <si>
    <t>1322437612</t>
  </si>
  <si>
    <t xml:space="preserve">"skladba A"      349,1*1,2</t>
  </si>
  <si>
    <t xml:space="preserve">"skladba B"      111*1,15</t>
  </si>
  <si>
    <t xml:space="preserve">"skladba C"     (191+28,1)*1,15</t>
  </si>
  <si>
    <t xml:space="preserve">"skladba D"      (82,3+8)*1,15</t>
  </si>
  <si>
    <t xml:space="preserve">"skladba E"      75,5*1,15</t>
  </si>
  <si>
    <t xml:space="preserve">"předláždění stáv. chodníku"   158,8</t>
  </si>
  <si>
    <t xml:space="preserve">"výměna podkladních vrstev"   529,115</t>
  </si>
  <si>
    <t>Komunikace pozemní</t>
  </si>
  <si>
    <t>9</t>
  </si>
  <si>
    <t>564811111</t>
  </si>
  <si>
    <t>Podklad ze štěrkodrtě ŠD tl 50 mm</t>
  </si>
  <si>
    <t>-1928905442</t>
  </si>
  <si>
    <t>"skladba C doplnění" (191+28,1)*1,15</t>
  </si>
  <si>
    <t>10</t>
  </si>
  <si>
    <t>564841113</t>
  </si>
  <si>
    <t>Podklad ze štěrkodrtě ŠD tl 140 mm</t>
  </si>
  <si>
    <t>1221556562</t>
  </si>
  <si>
    <t>"skladba B" 111*1,15</t>
  </si>
  <si>
    <t xml:space="preserve">"skladba D"  (82,3+8)*1,15</t>
  </si>
  <si>
    <t>11</t>
  </si>
  <si>
    <t>564851111</t>
  </si>
  <si>
    <t>Podklad ze štěrkodrtě ŠD tl 150 mm</t>
  </si>
  <si>
    <t>2055881233</t>
  </si>
  <si>
    <t xml:space="preserve">"skladba A" </t>
  </si>
  <si>
    <t xml:space="preserve">"fr. 0/32"   349,1*1,15</t>
  </si>
  <si>
    <t>Mezisoučet</t>
  </si>
  <si>
    <t>"skadba E"</t>
  </si>
  <si>
    <t xml:space="preserve">"fr. 0/32"   75,5*1,15</t>
  </si>
  <si>
    <t xml:space="preserve">"fr. 0/63"    75,5*1,2</t>
  </si>
  <si>
    <t xml:space="preserve">"výměna stáv. podkladních vrstev"  (349,1+111)*1,15</t>
  </si>
  <si>
    <t>12</t>
  </si>
  <si>
    <t>564931512.1</t>
  </si>
  <si>
    <t xml:space="preserve">Podklad z vybouraných podkladních vrstev  tl 150 mm</t>
  </si>
  <si>
    <t>-459445428</t>
  </si>
  <si>
    <t>13</t>
  </si>
  <si>
    <t>565155111</t>
  </si>
  <si>
    <t>Asfaltový beton vrstva podkladní ACP 16 (obalované kamenivo OKS) tl 70 mm š do 3 m</t>
  </si>
  <si>
    <t>-1699943225</t>
  </si>
  <si>
    <t>349,1*1,05</t>
  </si>
  <si>
    <t>75,5*1,05</t>
  </si>
  <si>
    <t>14</t>
  </si>
  <si>
    <t>573231108</t>
  </si>
  <si>
    <t>Postřik živičný spojovací ze silniční emulze v množství 0,50 kg/m2</t>
  </si>
  <si>
    <t>-418347028</t>
  </si>
  <si>
    <t>349,1+75,5</t>
  </si>
  <si>
    <t>577134111</t>
  </si>
  <si>
    <t>Asfaltový beton vrstva obrusná ACO 11 (ABS) tř. I tl 40 mm š do 3 m z nemodifikovaného asfaltu</t>
  </si>
  <si>
    <t>-1151137295</t>
  </si>
  <si>
    <t xml:space="preserve">"skladba A"  349,1</t>
  </si>
  <si>
    <t xml:space="preserve">"skladba E"   75,5</t>
  </si>
  <si>
    <t>16</t>
  </si>
  <si>
    <t>596211122</t>
  </si>
  <si>
    <t>Kladení zámkové dlažby komunikací pro pěší tl 60 mm skupiny B pl do 300 m2</t>
  </si>
  <si>
    <t>711129833</t>
  </si>
  <si>
    <t xml:space="preserve">"skladba C"  191+28,1</t>
  </si>
  <si>
    <t xml:space="preserve">"předláždění stáv. chodníku, použita stáv. dlažba"  158,8</t>
  </si>
  <si>
    <t>17</t>
  </si>
  <si>
    <t>M</t>
  </si>
  <si>
    <t>59245212</t>
  </si>
  <si>
    <t>dlažba zámková profilová základní 196x161x60mm přírodní</t>
  </si>
  <si>
    <t>-298569709</t>
  </si>
  <si>
    <t>191*1,05</t>
  </si>
  <si>
    <t>18</t>
  </si>
  <si>
    <t>59245006</t>
  </si>
  <si>
    <t>dlažba skladebná betonová pro nevidomé 200x100x60mm barevná</t>
  </si>
  <si>
    <t>1040673288</t>
  </si>
  <si>
    <t>28,1*1,05</t>
  </si>
  <si>
    <t>19</t>
  </si>
  <si>
    <t>596212221</t>
  </si>
  <si>
    <t>Kladení zámkové dlažby pozemních komunikací tl 80 mm skupiny B pl do 100 m2</t>
  </si>
  <si>
    <t>-1881075807</t>
  </si>
  <si>
    <t xml:space="preserve">"skladba D"  82,3+8</t>
  </si>
  <si>
    <t>20</t>
  </si>
  <si>
    <t>59245213</t>
  </si>
  <si>
    <t>dlažba zámková profilová základní 196x161x80mm přírodní</t>
  </si>
  <si>
    <t>78193566</t>
  </si>
  <si>
    <t>82,3*1,05</t>
  </si>
  <si>
    <t>59245006.1</t>
  </si>
  <si>
    <t>dlažba skladebná betonová pro nevidomé 200x100x80mm barevná</t>
  </si>
  <si>
    <t>-378099857</t>
  </si>
  <si>
    <t>8*1,05</t>
  </si>
  <si>
    <t>22</t>
  </si>
  <si>
    <t>596412212</t>
  </si>
  <si>
    <t>Kladení dlažby z vegetačních tvárnic pozemních komunikací tl 80 mm do 300 m2</t>
  </si>
  <si>
    <t>1076062211</t>
  </si>
  <si>
    <t>"skladba B" 111</t>
  </si>
  <si>
    <t>23</t>
  </si>
  <si>
    <t>59246016</t>
  </si>
  <si>
    <t>dlažba plošná betonová vegetační 600x400x80mm</t>
  </si>
  <si>
    <t>1362632973</t>
  </si>
  <si>
    <t>111,000*1,05</t>
  </si>
  <si>
    <t>Trubní vedení</t>
  </si>
  <si>
    <t>68</t>
  </si>
  <si>
    <t>8-01</t>
  </si>
  <si>
    <t>D+M kanaliazační odbočka plastová</t>
  </si>
  <si>
    <t>ks</t>
  </si>
  <si>
    <t>2038985590</t>
  </si>
  <si>
    <t>69</t>
  </si>
  <si>
    <t>895941111</t>
  </si>
  <si>
    <t>Zřízení vpusti kanalizační uliční z betonových dílců typ UV-50 normální</t>
  </si>
  <si>
    <t>kus</t>
  </si>
  <si>
    <t>CS ÚRS 2017 01</t>
  </si>
  <si>
    <t>2064880742</t>
  </si>
  <si>
    <t>70</t>
  </si>
  <si>
    <t>895-01</t>
  </si>
  <si>
    <t>dodávka vpusti z bet. dílců vč. kalového koše</t>
  </si>
  <si>
    <t>1586941157</t>
  </si>
  <si>
    <t>73</t>
  </si>
  <si>
    <t>895941111.1</t>
  </si>
  <si>
    <t xml:space="preserve">Demontáž vpusti kanalizační uliční z betonových dílců </t>
  </si>
  <si>
    <t>-1104991017</t>
  </si>
  <si>
    <t>71</t>
  </si>
  <si>
    <t>899202111</t>
  </si>
  <si>
    <t>Osazení mříží litinových včetně rámů a košů na bahno hmotnosti nad 50 do 100 kg</t>
  </si>
  <si>
    <t>1694548855</t>
  </si>
  <si>
    <t>72</t>
  </si>
  <si>
    <t>286619380.1</t>
  </si>
  <si>
    <t>mříž litinová kanalizační s rámem</t>
  </si>
  <si>
    <t>802445758</t>
  </si>
  <si>
    <t>Ostatní konstrukce a práce, bourání</t>
  </si>
  <si>
    <t>24</t>
  </si>
  <si>
    <t>914-01</t>
  </si>
  <si>
    <t>Přesunutí svislé dopravní značky objímkami na sloupek nebo konzolu</t>
  </si>
  <si>
    <t>-2089596413</t>
  </si>
  <si>
    <t>25</t>
  </si>
  <si>
    <t>914111111</t>
  </si>
  <si>
    <t>Montáž svislé dopravní značky do velikosti 1 m2 objímkami na sloupek nebo konzolu</t>
  </si>
  <si>
    <t>-1248470628</t>
  </si>
  <si>
    <t>26</t>
  </si>
  <si>
    <t>914111112</t>
  </si>
  <si>
    <t>Montáž svislé dopravní značky do velikosti 1 m2 páskováním na sloup</t>
  </si>
  <si>
    <t>1092337534</t>
  </si>
  <si>
    <t>27</t>
  </si>
  <si>
    <t>40445550.1</t>
  </si>
  <si>
    <t xml:space="preserve">značka dopravní svislá retroreflexní fólie tř 1 Al </t>
  </si>
  <si>
    <t>1901639255</t>
  </si>
  <si>
    <t>28</t>
  </si>
  <si>
    <t>914511111</t>
  </si>
  <si>
    <t>Montáž sloupku dopravních značek délky do 3,5 m s betonovým základem</t>
  </si>
  <si>
    <t>-1989489902</t>
  </si>
  <si>
    <t>29</t>
  </si>
  <si>
    <t>40445225</t>
  </si>
  <si>
    <t>sloupek pro dopravní značku Zn D 60mm v 3,5m</t>
  </si>
  <si>
    <t>1504585452</t>
  </si>
  <si>
    <t>30</t>
  </si>
  <si>
    <t>915211116</t>
  </si>
  <si>
    <t>Vodorovné dopravní značení dělící čáry souvislé š 125 mm retroreflexní žlutý plast</t>
  </si>
  <si>
    <t>-691968153</t>
  </si>
  <si>
    <t xml:space="preserve">"V12b"  2,5*4+3,5*4*2</t>
  </si>
  <si>
    <t>31</t>
  </si>
  <si>
    <t>915221112</t>
  </si>
  <si>
    <t>Vodorovné dopravní značení vodící čáry souvislé š 250 mm retroreflexní bílý plast</t>
  </si>
  <si>
    <t>-973259273</t>
  </si>
  <si>
    <t>"V10a" 2,5*2</t>
  </si>
  <si>
    <t xml:space="preserve">"V4"   10</t>
  </si>
  <si>
    <t>32</t>
  </si>
  <si>
    <t>915231112</t>
  </si>
  <si>
    <t>Vodorovné dopravní značení přechody pro chodce, šipky, symboly retroreflexní bílý plast</t>
  </si>
  <si>
    <t>-2041204016</t>
  </si>
  <si>
    <t>"V7a" 3*0,4*5</t>
  </si>
  <si>
    <t xml:space="preserve">"V13"  10*1,5</t>
  </si>
  <si>
    <t>33</t>
  </si>
  <si>
    <t>915491211</t>
  </si>
  <si>
    <t>Osazení vodícího proužku z betonových desek do betonového lože tl do 100 mm š proužku 250 mm</t>
  </si>
  <si>
    <t>-670892631</t>
  </si>
  <si>
    <t xml:space="preserve">"80/250/500"  160,4</t>
  </si>
  <si>
    <t>34</t>
  </si>
  <si>
    <t>59218001</t>
  </si>
  <si>
    <t>krajník betonový silniční 500x250x80mm</t>
  </si>
  <si>
    <t>144580109</t>
  </si>
  <si>
    <t>160,400*1,01</t>
  </si>
  <si>
    <t>35</t>
  </si>
  <si>
    <t>915499211</t>
  </si>
  <si>
    <t>Příplatek ZKD 10 mm přes 100 mm tl lože u osazení vodícího proužku š 250 mm</t>
  </si>
  <si>
    <t>1791392677</t>
  </si>
  <si>
    <t>162,004*5</t>
  </si>
  <si>
    <t>36</t>
  </si>
  <si>
    <t>915611111</t>
  </si>
  <si>
    <t>Předznačení vodorovného liniového značení</t>
  </si>
  <si>
    <t>-40277684</t>
  </si>
  <si>
    <t>38+15</t>
  </si>
  <si>
    <t>37</t>
  </si>
  <si>
    <t>915621111</t>
  </si>
  <si>
    <t>Předznačení vodorovného plošného značení</t>
  </si>
  <si>
    <t>-539994351</t>
  </si>
  <si>
    <t>38</t>
  </si>
  <si>
    <t>916131113</t>
  </si>
  <si>
    <t>Osazení silničního obrubníku betonového ležatého s boční opěrou do lože z betonu prostého</t>
  </si>
  <si>
    <t>1118605134</t>
  </si>
  <si>
    <t xml:space="preserve">"přejezdový 150/150/1000"   6</t>
  </si>
  <si>
    <t xml:space="preserve">"přejezdový 150/150/1000  +2cm "   81,3</t>
  </si>
  <si>
    <t>39</t>
  </si>
  <si>
    <t>59217029</t>
  </si>
  <si>
    <t>obrubník betonový silniční nájezdový 1000x150x150mm</t>
  </si>
  <si>
    <t>-2031157483</t>
  </si>
  <si>
    <t>(6+81,3)*1,01</t>
  </si>
  <si>
    <t>40</t>
  </si>
  <si>
    <t>916131213</t>
  </si>
  <si>
    <t>Osazení silničního obrubníku betonového stojatého s boční opěrou do lože z betonu prostého</t>
  </si>
  <si>
    <t>-1280358609</t>
  </si>
  <si>
    <t xml:space="preserve">"150/250/1000  +12cm "   142</t>
  </si>
  <si>
    <t xml:space="preserve">"přechodový 150/150-250/1000 "   10</t>
  </si>
  <si>
    <t xml:space="preserve">"100/250/1000"  41,3</t>
  </si>
  <si>
    <t>41</t>
  </si>
  <si>
    <t>59217023</t>
  </si>
  <si>
    <t>obrubník betonový chodníkový 1000x150x250mm</t>
  </si>
  <si>
    <t>956960364</t>
  </si>
  <si>
    <t>142*1,01</t>
  </si>
  <si>
    <t>42</t>
  </si>
  <si>
    <t>59217017</t>
  </si>
  <si>
    <t>obrubník betonový chodníkový 1000x100x250mm</t>
  </si>
  <si>
    <t>-883782082</t>
  </si>
  <si>
    <t>41,3*1,01</t>
  </si>
  <si>
    <t>43</t>
  </si>
  <si>
    <t>59217030</t>
  </si>
  <si>
    <t>obrubník betonový silniční přechodový 1000x150x150-250mm</t>
  </si>
  <si>
    <t>1018100346</t>
  </si>
  <si>
    <t>10*1,01</t>
  </si>
  <si>
    <t>44</t>
  </si>
  <si>
    <t>916331112</t>
  </si>
  <si>
    <t>Osazení zahradního obrubníku betonového do lože z betonu s boční opěrou</t>
  </si>
  <si>
    <t>1603100695</t>
  </si>
  <si>
    <t>"80/250/1000" 6,6+8,7</t>
  </si>
  <si>
    <t>45</t>
  </si>
  <si>
    <t>59217036</t>
  </si>
  <si>
    <t>obrubník betonový parkový přírodní 500x80x250mm</t>
  </si>
  <si>
    <t>995855684</t>
  </si>
  <si>
    <t>15,300*1,01</t>
  </si>
  <si>
    <t>46</t>
  </si>
  <si>
    <t>916991121</t>
  </si>
  <si>
    <t>Lože pod obrubníky, krajníky nebo obruby z dlažebních kostek z betonu prostého</t>
  </si>
  <si>
    <t>m3</t>
  </si>
  <si>
    <t>625061986</t>
  </si>
  <si>
    <t>142*0,2*0,1</t>
  </si>
  <si>
    <t>6*0,2*0,1</t>
  </si>
  <si>
    <t>6,6*0,15*0,05</t>
  </si>
  <si>
    <t>81,3*0,2*0,1</t>
  </si>
  <si>
    <t>10*0,2*0,1</t>
  </si>
  <si>
    <t>8,7*0,15*0,05</t>
  </si>
  <si>
    <t>41,3*0,15*0,1</t>
  </si>
  <si>
    <t>47</t>
  </si>
  <si>
    <t>919124121</t>
  </si>
  <si>
    <t>Dilatační spáry vkládané v cementobetonovém krytu s vyplněním spár asfaltovou zálivkou</t>
  </si>
  <si>
    <t>1943994004</t>
  </si>
  <si>
    <t>48</t>
  </si>
  <si>
    <t>919735114</t>
  </si>
  <si>
    <t>Řezání stávajícího živičného krytu hl do 200 mm</t>
  </si>
  <si>
    <t>-1698042924</t>
  </si>
  <si>
    <t>49</t>
  </si>
  <si>
    <t>966006132</t>
  </si>
  <si>
    <t>Odstranění značek dopravních nebo orientačních se sloupky s betonovými patkami</t>
  </si>
  <si>
    <t>-787614658</t>
  </si>
  <si>
    <t>50</t>
  </si>
  <si>
    <t>966006211</t>
  </si>
  <si>
    <t>Odstranění svislých dopravních značek ze sloupů, sloupků nebo konzol</t>
  </si>
  <si>
    <t>1713212780</t>
  </si>
  <si>
    <t>51</t>
  </si>
  <si>
    <t>979054451</t>
  </si>
  <si>
    <t>Očištění vybouraných zámkových dlaždic s původním spárováním z kameniva těženého</t>
  </si>
  <si>
    <t>272276349</t>
  </si>
  <si>
    <t xml:space="preserve">"předláždění stáv. chodníku"  </t>
  </si>
  <si>
    <t>158,8*1,2</t>
  </si>
  <si>
    <t>997</t>
  </si>
  <si>
    <t>Přesun sutě</t>
  </si>
  <si>
    <t>52</t>
  </si>
  <si>
    <t>997221551</t>
  </si>
  <si>
    <t>Vodorovná doprava suti ze sypkých materiálů do 1 km</t>
  </si>
  <si>
    <t>t</t>
  </si>
  <si>
    <t>-2060034123</t>
  </si>
  <si>
    <t>306,987+232,811</t>
  </si>
  <si>
    <t>162,816</t>
  </si>
  <si>
    <t xml:space="preserve">"využité podkady"  -126,988</t>
  </si>
  <si>
    <t>53</t>
  </si>
  <si>
    <t>997221559</t>
  </si>
  <si>
    <t>Příplatek ZKD 1 km u vodorovné dopravy suti ze sypkých materiálů</t>
  </si>
  <si>
    <t>435923677</t>
  </si>
  <si>
    <t>575,626*19</t>
  </si>
  <si>
    <t>54</t>
  </si>
  <si>
    <t>997221561</t>
  </si>
  <si>
    <t>Vodorovná doprava suti z kusových materiálů do 1 km</t>
  </si>
  <si>
    <t>-968904993</t>
  </si>
  <si>
    <t>41,288+27,158+29,67+36,9+2,792</t>
  </si>
  <si>
    <t xml:space="preserve">"využitá zámková dlažba"  -20,644</t>
  </si>
  <si>
    <t>55</t>
  </si>
  <si>
    <t>997221569</t>
  </si>
  <si>
    <t>Příplatek ZKD 1 km u vodorovné dopravy suti z kusových materiálů</t>
  </si>
  <si>
    <t>-1390159395</t>
  </si>
  <si>
    <t>117,164*19</t>
  </si>
  <si>
    <t>56</t>
  </si>
  <si>
    <t>997221611</t>
  </si>
  <si>
    <t>Nakládání suti na dopravní prostředky pro vodorovnou dopravu</t>
  </si>
  <si>
    <t>-1047491727</t>
  </si>
  <si>
    <t>57</t>
  </si>
  <si>
    <t>997221612</t>
  </si>
  <si>
    <t>Nakládání vybouraných hmot na dopravní prostředky pro vodorovnou dopravu</t>
  </si>
  <si>
    <t>2009288805</t>
  </si>
  <si>
    <t>58</t>
  </si>
  <si>
    <t>997221815</t>
  </si>
  <si>
    <t>Poplatek za uložení na skládce (skládkovné) stavebního odpadu betonového kód odpadu 170 101</t>
  </si>
  <si>
    <t>-440889826</t>
  </si>
  <si>
    <t>59</t>
  </si>
  <si>
    <t>997221845</t>
  </si>
  <si>
    <t>Poplatek za uložení na skládce (skládkovné) odpadu asfaltového bez dehtu kód odpadu 170 302</t>
  </si>
  <si>
    <t>-996623745</t>
  </si>
  <si>
    <t>60</t>
  </si>
  <si>
    <t>997221855</t>
  </si>
  <si>
    <t>Poplatek za uložení na skládce (skládkovné) zeminy a kameniva kód odpadu 170 504</t>
  </si>
  <si>
    <t>-1863118564</t>
  </si>
  <si>
    <t>575,626-162,816</t>
  </si>
  <si>
    <t>998</t>
  </si>
  <si>
    <t>Přesun hmot</t>
  </si>
  <si>
    <t>61</t>
  </si>
  <si>
    <t>998223011</t>
  </si>
  <si>
    <t>Přesun hmot pro pozemní komunikace s krytem dlážděným</t>
  </si>
  <si>
    <t>-438837299</t>
  </si>
  <si>
    <t>223,987/2</t>
  </si>
  <si>
    <t>62</t>
  </si>
  <si>
    <t>998225111</t>
  </si>
  <si>
    <t>Přesun hmot pro pozemní komunikace s krytem z kamene, monolitickým betonovým nebo živičným</t>
  </si>
  <si>
    <t>1857888398</t>
  </si>
  <si>
    <t>VRN</t>
  </si>
  <si>
    <t>Vedlejší rozpočtové náklady</t>
  </si>
  <si>
    <t>VRN1</t>
  </si>
  <si>
    <t>63</t>
  </si>
  <si>
    <t>012103000</t>
  </si>
  <si>
    <t>Geodetické práce před výstavbou</t>
  </si>
  <si>
    <t>kpl</t>
  </si>
  <si>
    <t>1024</t>
  </si>
  <si>
    <t>-462457746</t>
  </si>
  <si>
    <t>64</t>
  </si>
  <si>
    <t>012303000</t>
  </si>
  <si>
    <t>Geodetické práce po výstavbě</t>
  </si>
  <si>
    <t>-1630006789</t>
  </si>
  <si>
    <t>65</t>
  </si>
  <si>
    <t>030001000</t>
  </si>
  <si>
    <t>Zařízení staveniště</t>
  </si>
  <si>
    <t>%</t>
  </si>
  <si>
    <t>247047330</t>
  </si>
  <si>
    <t>66</t>
  </si>
  <si>
    <t>070001000</t>
  </si>
  <si>
    <t>Provozní vlivy</t>
  </si>
  <si>
    <t>1396040283</t>
  </si>
  <si>
    <t>67</t>
  </si>
  <si>
    <t>08-01</t>
  </si>
  <si>
    <t>DIO - dopravněinženýrské opatření</t>
  </si>
  <si>
    <t>-761691614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</si>
</sst>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7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left"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  <protection locked="0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18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167" fontId="0" fillId="2" borderId="22" xfId="0" applyNumberFormat="1" applyFont="1" applyFill="1" applyBorder="1" applyAlignment="1" applyProtection="1">
      <alignment vertical="center"/>
      <protection locked="0"/>
    </xf>
    <xf numFmtId="0" fontId="1" fillId="2" borderId="19" xfId="0" applyFont="1" applyFill="1" applyBorder="1" applyAlignment="1" applyProtection="1">
      <alignment horizontal="left" vertical="center"/>
      <protection locked="0"/>
    </xf>
    <xf numFmtId="0" fontId="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ht="36.96" customHeight="1">
      <c r="AR2"/>
      <c r="BS2" s="16" t="s">
        <v>6</v>
      </c>
      <c r="BT2" s="16" t="s">
        <v>7</v>
      </c>
    </row>
    <row r="3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ht="18.48" customHeight="1">
      <c r="B17" s="20"/>
      <c r="C17" s="21"/>
      <c r="D17" s="21"/>
      <c r="E17" s="26" t="s">
        <v>31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32</v>
      </c>
    </row>
    <row r="18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ht="12" customHeight="1">
      <c r="B19" s="20"/>
      <c r="C19" s="21"/>
      <c r="D19" s="31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ht="18.48" customHeight="1">
      <c r="B20" s="20"/>
      <c r="C20" s="21"/>
      <c r="D20" s="21"/>
      <c r="E20" s="26" t="s">
        <v>26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32</v>
      </c>
    </row>
    <row r="2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ht="12" customHeight="1">
      <c r="B22" s="20"/>
      <c r="C22" s="21"/>
      <c r="D22" s="31" t="s">
        <v>34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1" customFormat="1" ht="25.92" customHeight="1">
      <c r="B26" s="37"/>
      <c r="C26" s="38"/>
      <c r="D26" s="39" t="s">
        <v>35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30"/>
    </row>
    <row r="27" s="1" customFormat="1" ht="6.96" customHeight="1"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30"/>
    </row>
    <row r="28" s="1" customFormat="1"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36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37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38</v>
      </c>
      <c r="AL28" s="43"/>
      <c r="AM28" s="43"/>
      <c r="AN28" s="43"/>
      <c r="AO28" s="43"/>
      <c r="AP28" s="38"/>
      <c r="AQ28" s="38"/>
      <c r="AR28" s="42"/>
      <c r="BE28" s="30"/>
    </row>
    <row r="29" s="2" customFormat="1" ht="14.4" customHeight="1">
      <c r="B29" s="44"/>
      <c r="C29" s="45"/>
      <c r="D29" s="31" t="s">
        <v>39</v>
      </c>
      <c r="E29" s="45"/>
      <c r="F29" s="31" t="s">
        <v>40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30"/>
    </row>
    <row r="30" s="2" customFormat="1" ht="14.4" customHeight="1">
      <c r="B30" s="44"/>
      <c r="C30" s="45"/>
      <c r="D30" s="45"/>
      <c r="E30" s="45"/>
      <c r="F30" s="31" t="s">
        <v>41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30"/>
    </row>
    <row r="31" hidden="1" s="2" customFormat="1" ht="14.4" customHeight="1">
      <c r="B31" s="44"/>
      <c r="C31" s="45"/>
      <c r="D31" s="45"/>
      <c r="E31" s="45"/>
      <c r="F31" s="31" t="s">
        <v>42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30"/>
    </row>
    <row r="32" hidden="1" s="2" customFormat="1" ht="14.4" customHeight="1">
      <c r="B32" s="44"/>
      <c r="C32" s="45"/>
      <c r="D32" s="45"/>
      <c r="E32" s="45"/>
      <c r="F32" s="31" t="s">
        <v>43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30"/>
    </row>
    <row r="33" hidden="1" s="2" customFormat="1" ht="14.4" customHeight="1">
      <c r="B33" s="44"/>
      <c r="C33" s="45"/>
      <c r="D33" s="45"/>
      <c r="E33" s="45"/>
      <c r="F33" s="31" t="s">
        <v>44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0"/>
    </row>
    <row r="34" s="1" customFormat="1" ht="6.96" customHeight="1"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0"/>
    </row>
    <row r="35" s="1" customFormat="1" ht="25.92" customHeight="1">
      <c r="B35" s="37"/>
      <c r="C35" s="49"/>
      <c r="D35" s="50" t="s">
        <v>45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46</v>
      </c>
      <c r="U35" s="51"/>
      <c r="V35" s="51"/>
      <c r="W35" s="51"/>
      <c r="X35" s="53" t="s">
        <v>47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2"/>
    </row>
    <row r="36" s="1" customFormat="1" ht="6.96" customHeight="1"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</row>
    <row r="37" s="1" customFormat="1" ht="6.96" customHeight="1">
      <c r="B37" s="56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42"/>
    </row>
    <row r="41" s="1" customFormat="1" ht="6.96" customHeight="1"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42"/>
    </row>
    <row r="42" s="1" customFormat="1" ht="24.96" customHeight="1">
      <c r="B42" s="37"/>
      <c r="C42" s="22" t="s">
        <v>48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</row>
    <row r="43" s="1" customFormat="1" ht="6.96" customHeight="1"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</row>
    <row r="44" s="1" customFormat="1" ht="12" customHeight="1">
      <c r="B44" s="37"/>
      <c r="C44" s="31" t="s">
        <v>13</v>
      </c>
      <c r="D44" s="38"/>
      <c r="E44" s="38"/>
      <c r="F44" s="38"/>
      <c r="G44" s="38"/>
      <c r="H44" s="38"/>
      <c r="I44" s="38"/>
      <c r="J44" s="38"/>
      <c r="K44" s="38"/>
      <c r="L44" s="38" t="str">
        <f>K5</f>
        <v>9-190-2019-1OPSUT</v>
      </c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  <c r="AF44" s="38"/>
      <c r="AG44" s="38"/>
      <c r="AH44" s="38"/>
      <c r="AI44" s="38"/>
      <c r="AJ44" s="38"/>
      <c r="AK44" s="38"/>
      <c r="AL44" s="38"/>
      <c r="AM44" s="38"/>
      <c r="AN44" s="38"/>
      <c r="AO44" s="38"/>
      <c r="AP44" s="38"/>
      <c r="AQ44" s="38"/>
      <c r="AR44" s="42"/>
    </row>
    <row r="45" s="3" customFormat="1" ht="36.96" customHeight="1">
      <c r="B45" s="60"/>
      <c r="C45" s="61" t="s">
        <v>16</v>
      </c>
      <c r="D45" s="62"/>
      <c r="E45" s="62"/>
      <c r="F45" s="62"/>
      <c r="G45" s="62"/>
      <c r="H45" s="62"/>
      <c r="I45" s="62"/>
      <c r="J45" s="62"/>
      <c r="K45" s="62"/>
      <c r="L45" s="63" t="str">
        <f>K6</f>
        <v>Nová prodejna potravin Lidl</v>
      </c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4"/>
    </row>
    <row r="46" s="1" customFormat="1" ht="6.96" customHeight="1"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</row>
    <row r="47" s="1" customFormat="1" ht="12" customHeight="1">
      <c r="B47" s="37"/>
      <c r="C47" s="31" t="s">
        <v>20</v>
      </c>
      <c r="D47" s="38"/>
      <c r="E47" s="38"/>
      <c r="F47" s="38"/>
      <c r="G47" s="38"/>
      <c r="H47" s="38"/>
      <c r="I47" s="38"/>
      <c r="J47" s="38"/>
      <c r="K47" s="38"/>
      <c r="L47" s="65" t="str">
        <f>IF(K8="","",K8)</f>
        <v>Rychnv nad Kněžnou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1" t="s">
        <v>22</v>
      </c>
      <c r="AJ47" s="38"/>
      <c r="AK47" s="38"/>
      <c r="AL47" s="38"/>
      <c r="AM47" s="66" t="str">
        <f>IF(AN8= "","",AN8)</f>
        <v>2.3.2019</v>
      </c>
      <c r="AN47" s="66"/>
      <c r="AO47" s="38"/>
      <c r="AP47" s="38"/>
      <c r="AQ47" s="38"/>
      <c r="AR47" s="42"/>
    </row>
    <row r="48" s="1" customFormat="1" ht="6.96" customHeight="1"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</row>
    <row r="49" s="1" customFormat="1" ht="13.65" customHeight="1">
      <c r="B49" s="37"/>
      <c r="C49" s="31" t="s">
        <v>24</v>
      </c>
      <c r="D49" s="38"/>
      <c r="E49" s="38"/>
      <c r="F49" s="38"/>
      <c r="G49" s="38"/>
      <c r="H49" s="38"/>
      <c r="I49" s="38"/>
      <c r="J49" s="38"/>
      <c r="K49" s="38"/>
      <c r="L49" s="38" t="str">
        <f>IF(E11= "","",E11)</f>
        <v xml:space="preserve"> 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1" t="s">
        <v>30</v>
      </c>
      <c r="AJ49" s="38"/>
      <c r="AK49" s="38"/>
      <c r="AL49" s="38"/>
      <c r="AM49" s="67" t="str">
        <f>IF(E17="","",E17)</f>
        <v>Ing. Filip Eichler, Ph.D.</v>
      </c>
      <c r="AN49" s="38"/>
      <c r="AO49" s="38"/>
      <c r="AP49" s="38"/>
      <c r="AQ49" s="38"/>
      <c r="AR49" s="42"/>
      <c r="AS49" s="68" t="s">
        <v>49</v>
      </c>
      <c r="AT49" s="69"/>
      <c r="AU49" s="70"/>
      <c r="AV49" s="70"/>
      <c r="AW49" s="70"/>
      <c r="AX49" s="70"/>
      <c r="AY49" s="70"/>
      <c r="AZ49" s="70"/>
      <c r="BA49" s="70"/>
      <c r="BB49" s="70"/>
      <c r="BC49" s="70"/>
      <c r="BD49" s="71"/>
    </row>
    <row r="50" s="1" customFormat="1" ht="13.65" customHeight="1">
      <c r="B50" s="37"/>
      <c r="C50" s="31" t="s">
        <v>28</v>
      </c>
      <c r="D50" s="38"/>
      <c r="E50" s="38"/>
      <c r="F50" s="38"/>
      <c r="G50" s="38"/>
      <c r="H50" s="38"/>
      <c r="I50" s="38"/>
      <c r="J50" s="38"/>
      <c r="K50" s="38"/>
      <c r="L50" s="38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1" t="s">
        <v>33</v>
      </c>
      <c r="AJ50" s="38"/>
      <c r="AK50" s="38"/>
      <c r="AL50" s="38"/>
      <c r="AM50" s="67" t="str">
        <f>IF(E20="","",E20)</f>
        <v xml:space="preserve"> </v>
      </c>
      <c r="AN50" s="38"/>
      <c r="AO50" s="38"/>
      <c r="AP50" s="38"/>
      <c r="AQ50" s="38"/>
      <c r="AR50" s="42"/>
      <c r="AS50" s="72"/>
      <c r="AT50" s="73"/>
      <c r="AU50" s="74"/>
      <c r="AV50" s="74"/>
      <c r="AW50" s="74"/>
      <c r="AX50" s="74"/>
      <c r="AY50" s="74"/>
      <c r="AZ50" s="74"/>
      <c r="BA50" s="74"/>
      <c r="BB50" s="74"/>
      <c r="BC50" s="74"/>
      <c r="BD50" s="75"/>
    </row>
    <row r="51" s="1" customFormat="1" ht="10.8" customHeight="1"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76"/>
      <c r="AT51" s="77"/>
      <c r="AU51" s="78"/>
      <c r="AV51" s="78"/>
      <c r="AW51" s="78"/>
      <c r="AX51" s="78"/>
      <c r="AY51" s="78"/>
      <c r="AZ51" s="78"/>
      <c r="BA51" s="78"/>
      <c r="BB51" s="78"/>
      <c r="BC51" s="78"/>
      <c r="BD51" s="79"/>
    </row>
    <row r="52" s="1" customFormat="1" ht="29.28" customHeight="1">
      <c r="B52" s="37"/>
      <c r="C52" s="80" t="s">
        <v>50</v>
      </c>
      <c r="D52" s="81"/>
      <c r="E52" s="81"/>
      <c r="F52" s="81"/>
      <c r="G52" s="81"/>
      <c r="H52" s="82"/>
      <c r="I52" s="83" t="s">
        <v>51</v>
      </c>
      <c r="J52" s="81"/>
      <c r="K52" s="81"/>
      <c r="L52" s="81"/>
      <c r="M52" s="81"/>
      <c r="N52" s="81"/>
      <c r="O52" s="81"/>
      <c r="P52" s="81"/>
      <c r="Q52" s="81"/>
      <c r="R52" s="81"/>
      <c r="S52" s="81"/>
      <c r="T52" s="81"/>
      <c r="U52" s="81"/>
      <c r="V52" s="81"/>
      <c r="W52" s="81"/>
      <c r="X52" s="81"/>
      <c r="Y52" s="81"/>
      <c r="Z52" s="81"/>
      <c r="AA52" s="81"/>
      <c r="AB52" s="81"/>
      <c r="AC52" s="81"/>
      <c r="AD52" s="81"/>
      <c r="AE52" s="81"/>
      <c r="AF52" s="81"/>
      <c r="AG52" s="84" t="s">
        <v>52</v>
      </c>
      <c r="AH52" s="81"/>
      <c r="AI52" s="81"/>
      <c r="AJ52" s="81"/>
      <c r="AK52" s="81"/>
      <c r="AL52" s="81"/>
      <c r="AM52" s="81"/>
      <c r="AN52" s="83" t="s">
        <v>53</v>
      </c>
      <c r="AO52" s="81"/>
      <c r="AP52" s="85"/>
      <c r="AQ52" s="86" t="s">
        <v>54</v>
      </c>
      <c r="AR52" s="42"/>
      <c r="AS52" s="87" t="s">
        <v>55</v>
      </c>
      <c r="AT52" s="88" t="s">
        <v>56</v>
      </c>
      <c r="AU52" s="88" t="s">
        <v>57</v>
      </c>
      <c r="AV52" s="88" t="s">
        <v>58</v>
      </c>
      <c r="AW52" s="88" t="s">
        <v>59</v>
      </c>
      <c r="AX52" s="88" t="s">
        <v>60</v>
      </c>
      <c r="AY52" s="88" t="s">
        <v>61</v>
      </c>
      <c r="AZ52" s="88" t="s">
        <v>62</v>
      </c>
      <c r="BA52" s="88" t="s">
        <v>63</v>
      </c>
      <c r="BB52" s="88" t="s">
        <v>64</v>
      </c>
      <c r="BC52" s="88" t="s">
        <v>65</v>
      </c>
      <c r="BD52" s="89" t="s">
        <v>66</v>
      </c>
    </row>
    <row r="53" s="1" customFormat="1" ht="10.8" customHeight="1"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0"/>
      <c r="AT53" s="91"/>
      <c r="AU53" s="91"/>
      <c r="AV53" s="91"/>
      <c r="AW53" s="91"/>
      <c r="AX53" s="91"/>
      <c r="AY53" s="91"/>
      <c r="AZ53" s="91"/>
      <c r="BA53" s="91"/>
      <c r="BB53" s="91"/>
      <c r="BC53" s="91"/>
      <c r="BD53" s="92"/>
    </row>
    <row r="54" s="4" customFormat="1" ht="32.4" customHeight="1">
      <c r="B54" s="93"/>
      <c r="C54" s="94" t="s">
        <v>67</v>
      </c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  <c r="U54" s="95"/>
      <c r="V54" s="95"/>
      <c r="W54" s="95"/>
      <c r="X54" s="95"/>
      <c r="Y54" s="95"/>
      <c r="Z54" s="95"/>
      <c r="AA54" s="95"/>
      <c r="AB54" s="95"/>
      <c r="AC54" s="95"/>
      <c r="AD54" s="95"/>
      <c r="AE54" s="95"/>
      <c r="AF54" s="95"/>
      <c r="AG54" s="96">
        <f>ROUND(AG55,2)</f>
        <v>0</v>
      </c>
      <c r="AH54" s="96"/>
      <c r="AI54" s="96"/>
      <c r="AJ54" s="96"/>
      <c r="AK54" s="96"/>
      <c r="AL54" s="96"/>
      <c r="AM54" s="96"/>
      <c r="AN54" s="97">
        <f>SUM(AG54,AT54)</f>
        <v>0</v>
      </c>
      <c r="AO54" s="97"/>
      <c r="AP54" s="97"/>
      <c r="AQ54" s="98" t="s">
        <v>1</v>
      </c>
      <c r="AR54" s="99"/>
      <c r="AS54" s="100">
        <f>ROUND(AS55,2)</f>
        <v>0</v>
      </c>
      <c r="AT54" s="101">
        <f>ROUND(SUM(AV54:AW54),2)</f>
        <v>0</v>
      </c>
      <c r="AU54" s="102">
        <f>ROUND(AU55,5)</f>
        <v>0</v>
      </c>
      <c r="AV54" s="101">
        <f>ROUND(AZ54*L29,2)</f>
        <v>0</v>
      </c>
      <c r="AW54" s="101">
        <f>ROUND(BA54*L30,2)</f>
        <v>0</v>
      </c>
      <c r="AX54" s="101">
        <f>ROUND(BB54*L29,2)</f>
        <v>0</v>
      </c>
      <c r="AY54" s="101">
        <f>ROUND(BC54*L30,2)</f>
        <v>0</v>
      </c>
      <c r="AZ54" s="101">
        <f>ROUND(AZ55,2)</f>
        <v>0</v>
      </c>
      <c r="BA54" s="101">
        <f>ROUND(BA55,2)</f>
        <v>0</v>
      </c>
      <c r="BB54" s="101">
        <f>ROUND(BB55,2)</f>
        <v>0</v>
      </c>
      <c r="BC54" s="101">
        <f>ROUND(BC55,2)</f>
        <v>0</v>
      </c>
      <c r="BD54" s="103">
        <f>ROUND(BD55,2)</f>
        <v>0</v>
      </c>
      <c r="BS54" s="104" t="s">
        <v>68</v>
      </c>
      <c r="BT54" s="104" t="s">
        <v>69</v>
      </c>
      <c r="BU54" s="105" t="s">
        <v>70</v>
      </c>
      <c r="BV54" s="104" t="s">
        <v>71</v>
      </c>
      <c r="BW54" s="104" t="s">
        <v>5</v>
      </c>
      <c r="BX54" s="104" t="s">
        <v>72</v>
      </c>
      <c r="CL54" s="104" t="s">
        <v>1</v>
      </c>
    </row>
    <row r="55" s="5" customFormat="1" ht="27" customHeight="1">
      <c r="A55" s="106" t="s">
        <v>73</v>
      </c>
      <c r="B55" s="107"/>
      <c r="C55" s="108"/>
      <c r="D55" s="109" t="s">
        <v>74</v>
      </c>
      <c r="E55" s="109"/>
      <c r="F55" s="109"/>
      <c r="G55" s="109"/>
      <c r="H55" s="109"/>
      <c r="I55" s="110"/>
      <c r="J55" s="109" t="s">
        <v>75</v>
      </c>
      <c r="K55" s="109"/>
      <c r="L55" s="109"/>
      <c r="M55" s="109"/>
      <c r="N55" s="109"/>
      <c r="O55" s="109"/>
      <c r="P55" s="109"/>
      <c r="Q55" s="109"/>
      <c r="R55" s="109"/>
      <c r="S55" s="109"/>
      <c r="T55" s="109"/>
      <c r="U55" s="109"/>
      <c r="V55" s="109"/>
      <c r="W55" s="109"/>
      <c r="X55" s="109"/>
      <c r="Y55" s="109"/>
      <c r="Z55" s="109"/>
      <c r="AA55" s="109"/>
      <c r="AB55" s="109"/>
      <c r="AC55" s="109"/>
      <c r="AD55" s="109"/>
      <c r="AE55" s="109"/>
      <c r="AF55" s="109"/>
      <c r="AG55" s="111">
        <f>'1 - IO 10 Komunikace a zp...'!J30</f>
        <v>0</v>
      </c>
      <c r="AH55" s="110"/>
      <c r="AI55" s="110"/>
      <c r="AJ55" s="110"/>
      <c r="AK55" s="110"/>
      <c r="AL55" s="110"/>
      <c r="AM55" s="110"/>
      <c r="AN55" s="111">
        <f>SUM(AG55,AT55)</f>
        <v>0</v>
      </c>
      <c r="AO55" s="110"/>
      <c r="AP55" s="110"/>
      <c r="AQ55" s="112" t="s">
        <v>76</v>
      </c>
      <c r="AR55" s="113"/>
      <c r="AS55" s="114">
        <v>0</v>
      </c>
      <c r="AT55" s="115">
        <f>ROUND(SUM(AV55:AW55),2)</f>
        <v>0</v>
      </c>
      <c r="AU55" s="116">
        <f>'1 - IO 10 Komunikace a zp...'!P88</f>
        <v>0</v>
      </c>
      <c r="AV55" s="115">
        <f>'1 - IO 10 Komunikace a zp...'!J33</f>
        <v>0</v>
      </c>
      <c r="AW55" s="115">
        <f>'1 - IO 10 Komunikace a zp...'!J34</f>
        <v>0</v>
      </c>
      <c r="AX55" s="115">
        <f>'1 - IO 10 Komunikace a zp...'!J35</f>
        <v>0</v>
      </c>
      <c r="AY55" s="115">
        <f>'1 - IO 10 Komunikace a zp...'!J36</f>
        <v>0</v>
      </c>
      <c r="AZ55" s="115">
        <f>'1 - IO 10 Komunikace a zp...'!F33</f>
        <v>0</v>
      </c>
      <c r="BA55" s="115">
        <f>'1 - IO 10 Komunikace a zp...'!F34</f>
        <v>0</v>
      </c>
      <c r="BB55" s="115">
        <f>'1 - IO 10 Komunikace a zp...'!F35</f>
        <v>0</v>
      </c>
      <c r="BC55" s="115">
        <f>'1 - IO 10 Komunikace a zp...'!F36</f>
        <v>0</v>
      </c>
      <c r="BD55" s="117">
        <f>'1 - IO 10 Komunikace a zp...'!F37</f>
        <v>0</v>
      </c>
      <c r="BT55" s="118" t="s">
        <v>74</v>
      </c>
      <c r="BV55" s="118" t="s">
        <v>71</v>
      </c>
      <c r="BW55" s="118" t="s">
        <v>77</v>
      </c>
      <c r="BX55" s="118" t="s">
        <v>5</v>
      </c>
      <c r="CL55" s="118" t="s">
        <v>1</v>
      </c>
      <c r="CM55" s="118" t="s">
        <v>78</v>
      </c>
    </row>
    <row r="56" s="1" customFormat="1" ht="30" customHeight="1"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42"/>
    </row>
    <row r="57" s="1" customFormat="1" ht="6.96" customHeight="1">
      <c r="B57" s="56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57"/>
      <c r="T57" s="57"/>
      <c r="U57" s="57"/>
      <c r="V57" s="57"/>
      <c r="W57" s="57"/>
      <c r="X57" s="57"/>
      <c r="Y57" s="57"/>
      <c r="Z57" s="57"/>
      <c r="AA57" s="57"/>
      <c r="AB57" s="57"/>
      <c r="AC57" s="57"/>
      <c r="AD57" s="57"/>
      <c r="AE57" s="57"/>
      <c r="AF57" s="57"/>
      <c r="AG57" s="57"/>
      <c r="AH57" s="57"/>
      <c r="AI57" s="57"/>
      <c r="AJ57" s="57"/>
      <c r="AK57" s="57"/>
      <c r="AL57" s="57"/>
      <c r="AM57" s="57"/>
      <c r="AN57" s="57"/>
      <c r="AO57" s="57"/>
      <c r="AP57" s="57"/>
      <c r="AQ57" s="57"/>
      <c r="AR57" s="42"/>
    </row>
  </sheetData>
  <sheetProtection sheet="1" formatColumns="0" formatRows="0" objects="1" scenarios="1" spinCount="100000" saltValue="YziZ9jRAZO0wPAhRUKUspZLDYdMf0YkWZhracg0kBuptrjJ1t0NmIIjfMhlIIkpard6Ot3J9Hj1oanoiMRgkEA==" hashValue="nOUGtbjNYPPED5Kv21RAWUv4hpUY9WSCZOYUskMa0UYoT1zz4r1p5Y24m/hSD2XcVk9Ofa3CU9U6n1WJK+DZug==" algorithmName="SHA-512" password="CC35"/>
  <mergeCells count="42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M50:AP50"/>
    <mergeCell ref="L45:AO45"/>
    <mergeCell ref="AM47:AN47"/>
    <mergeCell ref="AM49:AP49"/>
    <mergeCell ref="AS49:AT51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55" location="'1 - IO 10 Komunikace a zp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19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77</v>
      </c>
    </row>
    <row r="3" ht="6.96" customHeight="1">
      <c r="B3" s="120"/>
      <c r="C3" s="121"/>
      <c r="D3" s="121"/>
      <c r="E3" s="121"/>
      <c r="F3" s="121"/>
      <c r="G3" s="121"/>
      <c r="H3" s="121"/>
      <c r="I3" s="122"/>
      <c r="J3" s="121"/>
      <c r="K3" s="121"/>
      <c r="L3" s="19"/>
      <c r="AT3" s="16" t="s">
        <v>78</v>
      </c>
    </row>
    <row r="4" ht="24.96" customHeight="1">
      <c r="B4" s="19"/>
      <c r="D4" s="123" t="s">
        <v>79</v>
      </c>
      <c r="L4" s="19"/>
      <c r="M4" s="23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24" t="s">
        <v>16</v>
      </c>
      <c r="L6" s="19"/>
    </row>
    <row r="7" ht="16.5" customHeight="1">
      <c r="B7" s="19"/>
      <c r="E7" s="125" t="str">
        <f>'Rekapitulace stavby'!K6</f>
        <v>Nová prodejna potravin Lidl</v>
      </c>
      <c r="F7" s="124"/>
      <c r="G7" s="124"/>
      <c r="H7" s="124"/>
      <c r="L7" s="19"/>
    </row>
    <row r="8" s="1" customFormat="1" ht="12" customHeight="1">
      <c r="B8" s="42"/>
      <c r="D8" s="124" t="s">
        <v>80</v>
      </c>
      <c r="I8" s="126"/>
      <c r="L8" s="42"/>
    </row>
    <row r="9" s="1" customFormat="1" ht="36.96" customHeight="1">
      <c r="B9" s="42"/>
      <c r="E9" s="127" t="s">
        <v>81</v>
      </c>
      <c r="F9" s="1"/>
      <c r="G9" s="1"/>
      <c r="H9" s="1"/>
      <c r="I9" s="126"/>
      <c r="L9" s="42"/>
    </row>
    <row r="10" s="1" customFormat="1">
      <c r="B10" s="42"/>
      <c r="I10" s="126"/>
      <c r="L10" s="42"/>
    </row>
    <row r="11" s="1" customFormat="1" ht="12" customHeight="1">
      <c r="B11" s="42"/>
      <c r="D11" s="124" t="s">
        <v>18</v>
      </c>
      <c r="F11" s="16" t="s">
        <v>1</v>
      </c>
      <c r="I11" s="128" t="s">
        <v>19</v>
      </c>
      <c r="J11" s="16" t="s">
        <v>1</v>
      </c>
      <c r="L11" s="42"/>
    </row>
    <row r="12" s="1" customFormat="1" ht="12" customHeight="1">
      <c r="B12" s="42"/>
      <c r="D12" s="124" t="s">
        <v>20</v>
      </c>
      <c r="F12" s="16" t="s">
        <v>21</v>
      </c>
      <c r="I12" s="128" t="s">
        <v>22</v>
      </c>
      <c r="J12" s="129" t="str">
        <f>'Rekapitulace stavby'!AN8</f>
        <v>2.3.2019</v>
      </c>
      <c r="L12" s="42"/>
    </row>
    <row r="13" s="1" customFormat="1" ht="10.8" customHeight="1">
      <c r="B13" s="42"/>
      <c r="I13" s="126"/>
      <c r="L13" s="42"/>
    </row>
    <row r="14" s="1" customFormat="1" ht="12" customHeight="1">
      <c r="B14" s="42"/>
      <c r="D14" s="124" t="s">
        <v>24</v>
      </c>
      <c r="I14" s="128" t="s">
        <v>25</v>
      </c>
      <c r="J14" s="16" t="str">
        <f>IF('Rekapitulace stavby'!AN10="","",'Rekapitulace stavby'!AN10)</f>
        <v/>
      </c>
      <c r="L14" s="42"/>
    </row>
    <row r="15" s="1" customFormat="1" ht="18" customHeight="1">
      <c r="B15" s="42"/>
      <c r="E15" s="16" t="str">
        <f>IF('Rekapitulace stavby'!E11="","",'Rekapitulace stavby'!E11)</f>
        <v xml:space="preserve"> </v>
      </c>
      <c r="I15" s="128" t="s">
        <v>27</v>
      </c>
      <c r="J15" s="16" t="str">
        <f>IF('Rekapitulace stavby'!AN11="","",'Rekapitulace stavby'!AN11)</f>
        <v/>
      </c>
      <c r="L15" s="42"/>
    </row>
    <row r="16" s="1" customFormat="1" ht="6.96" customHeight="1">
      <c r="B16" s="42"/>
      <c r="I16" s="126"/>
      <c r="L16" s="42"/>
    </row>
    <row r="17" s="1" customFormat="1" ht="12" customHeight="1">
      <c r="B17" s="42"/>
      <c r="D17" s="124" t="s">
        <v>28</v>
      </c>
      <c r="I17" s="128" t="s">
        <v>25</v>
      </c>
      <c r="J17" s="32" t="str">
        <f>'Rekapitulace stavby'!AN13</f>
        <v>Vyplň údaj</v>
      </c>
      <c r="L17" s="42"/>
    </row>
    <row r="18" s="1" customFormat="1" ht="18" customHeight="1">
      <c r="B18" s="42"/>
      <c r="E18" s="32" t="str">
        <f>'Rekapitulace stavby'!E14</f>
        <v>Vyplň údaj</v>
      </c>
      <c r="F18" s="16"/>
      <c r="G18" s="16"/>
      <c r="H18" s="16"/>
      <c r="I18" s="128" t="s">
        <v>27</v>
      </c>
      <c r="J18" s="32" t="str">
        <f>'Rekapitulace stavby'!AN14</f>
        <v>Vyplň údaj</v>
      </c>
      <c r="L18" s="42"/>
    </row>
    <row r="19" s="1" customFormat="1" ht="6.96" customHeight="1">
      <c r="B19" s="42"/>
      <c r="I19" s="126"/>
      <c r="L19" s="42"/>
    </row>
    <row r="20" s="1" customFormat="1" ht="12" customHeight="1">
      <c r="B20" s="42"/>
      <c r="D20" s="124" t="s">
        <v>30</v>
      </c>
      <c r="I20" s="128" t="s">
        <v>25</v>
      </c>
      <c r="J20" s="16" t="s">
        <v>1</v>
      </c>
      <c r="L20" s="42"/>
    </row>
    <row r="21" s="1" customFormat="1" ht="18" customHeight="1">
      <c r="B21" s="42"/>
      <c r="E21" s="16" t="s">
        <v>31</v>
      </c>
      <c r="I21" s="128" t="s">
        <v>27</v>
      </c>
      <c r="J21" s="16" t="s">
        <v>1</v>
      </c>
      <c r="L21" s="42"/>
    </row>
    <row r="22" s="1" customFormat="1" ht="6.96" customHeight="1">
      <c r="B22" s="42"/>
      <c r="I22" s="126"/>
      <c r="L22" s="42"/>
    </row>
    <row r="23" s="1" customFormat="1" ht="12" customHeight="1">
      <c r="B23" s="42"/>
      <c r="D23" s="124" t="s">
        <v>33</v>
      </c>
      <c r="I23" s="128" t="s">
        <v>25</v>
      </c>
      <c r="J23" s="16" t="str">
        <f>IF('Rekapitulace stavby'!AN19="","",'Rekapitulace stavby'!AN19)</f>
        <v/>
      </c>
      <c r="L23" s="42"/>
    </row>
    <row r="24" s="1" customFormat="1" ht="18" customHeight="1">
      <c r="B24" s="42"/>
      <c r="E24" s="16" t="str">
        <f>IF('Rekapitulace stavby'!E20="","",'Rekapitulace stavby'!E20)</f>
        <v xml:space="preserve"> </v>
      </c>
      <c r="I24" s="128" t="s">
        <v>27</v>
      </c>
      <c r="J24" s="16" t="str">
        <f>IF('Rekapitulace stavby'!AN20="","",'Rekapitulace stavby'!AN20)</f>
        <v/>
      </c>
      <c r="L24" s="42"/>
    </row>
    <row r="25" s="1" customFormat="1" ht="6.96" customHeight="1">
      <c r="B25" s="42"/>
      <c r="I25" s="126"/>
      <c r="L25" s="42"/>
    </row>
    <row r="26" s="1" customFormat="1" ht="12" customHeight="1">
      <c r="B26" s="42"/>
      <c r="D26" s="124" t="s">
        <v>34</v>
      </c>
      <c r="I26" s="126"/>
      <c r="L26" s="42"/>
    </row>
    <row r="27" s="6" customFormat="1" ht="16.5" customHeight="1">
      <c r="B27" s="130"/>
      <c r="E27" s="131" t="s">
        <v>1</v>
      </c>
      <c r="F27" s="131"/>
      <c r="G27" s="131"/>
      <c r="H27" s="131"/>
      <c r="I27" s="132"/>
      <c r="L27" s="130"/>
    </row>
    <row r="28" s="1" customFormat="1" ht="6.96" customHeight="1">
      <c r="B28" s="42"/>
      <c r="I28" s="126"/>
      <c r="L28" s="42"/>
    </row>
    <row r="29" s="1" customFormat="1" ht="6.96" customHeight="1">
      <c r="B29" s="42"/>
      <c r="D29" s="70"/>
      <c r="E29" s="70"/>
      <c r="F29" s="70"/>
      <c r="G29" s="70"/>
      <c r="H29" s="70"/>
      <c r="I29" s="133"/>
      <c r="J29" s="70"/>
      <c r="K29" s="70"/>
      <c r="L29" s="42"/>
    </row>
    <row r="30" s="1" customFormat="1" ht="25.44" customHeight="1">
      <c r="B30" s="42"/>
      <c r="D30" s="134" t="s">
        <v>35</v>
      </c>
      <c r="I30" s="126"/>
      <c r="J30" s="135">
        <f>ROUND(J88, 2)</f>
        <v>0</v>
      </c>
      <c r="L30" s="42"/>
    </row>
    <row r="31" s="1" customFormat="1" ht="6.96" customHeight="1">
      <c r="B31" s="42"/>
      <c r="D31" s="70"/>
      <c r="E31" s="70"/>
      <c r="F31" s="70"/>
      <c r="G31" s="70"/>
      <c r="H31" s="70"/>
      <c r="I31" s="133"/>
      <c r="J31" s="70"/>
      <c r="K31" s="70"/>
      <c r="L31" s="42"/>
    </row>
    <row r="32" s="1" customFormat="1" ht="14.4" customHeight="1">
      <c r="B32" s="42"/>
      <c r="F32" s="136" t="s">
        <v>37</v>
      </c>
      <c r="I32" s="137" t="s">
        <v>36</v>
      </c>
      <c r="J32" s="136" t="s">
        <v>38</v>
      </c>
      <c r="L32" s="42"/>
    </row>
    <row r="33" s="1" customFormat="1" ht="14.4" customHeight="1">
      <c r="B33" s="42"/>
      <c r="D33" s="124" t="s">
        <v>39</v>
      </c>
      <c r="E33" s="124" t="s">
        <v>40</v>
      </c>
      <c r="F33" s="138">
        <f>ROUND((SUM(BE88:BE290)),  2)</f>
        <v>0</v>
      </c>
      <c r="I33" s="139">
        <v>0.20999999999999999</v>
      </c>
      <c r="J33" s="138">
        <f>ROUND(((SUM(BE88:BE290))*I33),  2)</f>
        <v>0</v>
      </c>
      <c r="L33" s="42"/>
    </row>
    <row r="34" s="1" customFormat="1" ht="14.4" customHeight="1">
      <c r="B34" s="42"/>
      <c r="E34" s="124" t="s">
        <v>41</v>
      </c>
      <c r="F34" s="138">
        <f>ROUND((SUM(BF88:BF290)),  2)</f>
        <v>0</v>
      </c>
      <c r="I34" s="139">
        <v>0.14999999999999999</v>
      </c>
      <c r="J34" s="138">
        <f>ROUND(((SUM(BF88:BF290))*I34),  2)</f>
        <v>0</v>
      </c>
      <c r="L34" s="42"/>
    </row>
    <row r="35" hidden="1" s="1" customFormat="1" ht="14.4" customHeight="1">
      <c r="B35" s="42"/>
      <c r="E35" s="124" t="s">
        <v>42</v>
      </c>
      <c r="F35" s="138">
        <f>ROUND((SUM(BG88:BG290)),  2)</f>
        <v>0</v>
      </c>
      <c r="I35" s="139">
        <v>0.20999999999999999</v>
      </c>
      <c r="J35" s="138">
        <f>0</f>
        <v>0</v>
      </c>
      <c r="L35" s="42"/>
    </row>
    <row r="36" hidden="1" s="1" customFormat="1" ht="14.4" customHeight="1">
      <c r="B36" s="42"/>
      <c r="E36" s="124" t="s">
        <v>43</v>
      </c>
      <c r="F36" s="138">
        <f>ROUND((SUM(BH88:BH290)),  2)</f>
        <v>0</v>
      </c>
      <c r="I36" s="139">
        <v>0.14999999999999999</v>
      </c>
      <c r="J36" s="138">
        <f>0</f>
        <v>0</v>
      </c>
      <c r="L36" s="42"/>
    </row>
    <row r="37" hidden="1" s="1" customFormat="1" ht="14.4" customHeight="1">
      <c r="B37" s="42"/>
      <c r="E37" s="124" t="s">
        <v>44</v>
      </c>
      <c r="F37" s="138">
        <f>ROUND((SUM(BI88:BI290)),  2)</f>
        <v>0</v>
      </c>
      <c r="I37" s="139">
        <v>0</v>
      </c>
      <c r="J37" s="138">
        <f>0</f>
        <v>0</v>
      </c>
      <c r="L37" s="42"/>
    </row>
    <row r="38" s="1" customFormat="1" ht="6.96" customHeight="1">
      <c r="B38" s="42"/>
      <c r="I38" s="126"/>
      <c r="L38" s="42"/>
    </row>
    <row r="39" s="1" customFormat="1" ht="25.44" customHeight="1">
      <c r="B39" s="42"/>
      <c r="C39" s="140"/>
      <c r="D39" s="141" t="s">
        <v>45</v>
      </c>
      <c r="E39" s="142"/>
      <c r="F39" s="142"/>
      <c r="G39" s="143" t="s">
        <v>46</v>
      </c>
      <c r="H39" s="144" t="s">
        <v>47</v>
      </c>
      <c r="I39" s="145"/>
      <c r="J39" s="146">
        <f>SUM(J30:J37)</f>
        <v>0</v>
      </c>
      <c r="K39" s="147"/>
      <c r="L39" s="42"/>
    </row>
    <row r="40" s="1" customFormat="1" ht="14.4" customHeight="1">
      <c r="B40" s="148"/>
      <c r="C40" s="149"/>
      <c r="D40" s="149"/>
      <c r="E40" s="149"/>
      <c r="F40" s="149"/>
      <c r="G40" s="149"/>
      <c r="H40" s="149"/>
      <c r="I40" s="150"/>
      <c r="J40" s="149"/>
      <c r="K40" s="149"/>
      <c r="L40" s="42"/>
    </row>
    <row r="44" s="1" customFormat="1" ht="6.96" customHeight="1">
      <c r="B44" s="151"/>
      <c r="C44" s="152"/>
      <c r="D44" s="152"/>
      <c r="E44" s="152"/>
      <c r="F44" s="152"/>
      <c r="G44" s="152"/>
      <c r="H44" s="152"/>
      <c r="I44" s="153"/>
      <c r="J44" s="152"/>
      <c r="K44" s="152"/>
      <c r="L44" s="42"/>
    </row>
    <row r="45" s="1" customFormat="1" ht="24.96" customHeight="1">
      <c r="B45" s="37"/>
      <c r="C45" s="22" t="s">
        <v>82</v>
      </c>
      <c r="D45" s="38"/>
      <c r="E45" s="38"/>
      <c r="F45" s="38"/>
      <c r="G45" s="38"/>
      <c r="H45" s="38"/>
      <c r="I45" s="126"/>
      <c r="J45" s="38"/>
      <c r="K45" s="38"/>
      <c r="L45" s="42"/>
    </row>
    <row r="46" s="1" customFormat="1" ht="6.96" customHeight="1">
      <c r="B46" s="37"/>
      <c r="C46" s="38"/>
      <c r="D46" s="38"/>
      <c r="E46" s="38"/>
      <c r="F46" s="38"/>
      <c r="G46" s="38"/>
      <c r="H46" s="38"/>
      <c r="I46" s="126"/>
      <c r="J46" s="38"/>
      <c r="K46" s="38"/>
      <c r="L46" s="42"/>
    </row>
    <row r="47" s="1" customFormat="1" ht="12" customHeight="1">
      <c r="B47" s="37"/>
      <c r="C47" s="31" t="s">
        <v>16</v>
      </c>
      <c r="D47" s="38"/>
      <c r="E47" s="38"/>
      <c r="F47" s="38"/>
      <c r="G47" s="38"/>
      <c r="H47" s="38"/>
      <c r="I47" s="126"/>
      <c r="J47" s="38"/>
      <c r="K47" s="38"/>
      <c r="L47" s="42"/>
    </row>
    <row r="48" s="1" customFormat="1" ht="16.5" customHeight="1">
      <c r="B48" s="37"/>
      <c r="C48" s="38"/>
      <c r="D48" s="38"/>
      <c r="E48" s="154" t="str">
        <f>E7</f>
        <v>Nová prodejna potravin Lidl</v>
      </c>
      <c r="F48" s="31"/>
      <c r="G48" s="31"/>
      <c r="H48" s="31"/>
      <c r="I48" s="126"/>
      <c r="J48" s="38"/>
      <c r="K48" s="38"/>
      <c r="L48" s="42"/>
    </row>
    <row r="49" s="1" customFormat="1" ht="12" customHeight="1">
      <c r="B49" s="37"/>
      <c r="C49" s="31" t="s">
        <v>80</v>
      </c>
      <c r="D49" s="38"/>
      <c r="E49" s="38"/>
      <c r="F49" s="38"/>
      <c r="G49" s="38"/>
      <c r="H49" s="38"/>
      <c r="I49" s="126"/>
      <c r="J49" s="38"/>
      <c r="K49" s="38"/>
      <c r="L49" s="42"/>
    </row>
    <row r="50" s="1" customFormat="1" ht="16.5" customHeight="1">
      <c r="B50" s="37"/>
      <c r="C50" s="38"/>
      <c r="D50" s="38"/>
      <c r="E50" s="63" t="str">
        <f>E9</f>
        <v>1 - IO 10 Komunikace a zpev. plochy (ul.Anatola Provazníka)- oprava suti</v>
      </c>
      <c r="F50" s="38"/>
      <c r="G50" s="38"/>
      <c r="H50" s="38"/>
      <c r="I50" s="126"/>
      <c r="J50" s="38"/>
      <c r="K50" s="38"/>
      <c r="L50" s="42"/>
    </row>
    <row r="51" s="1" customFormat="1" ht="6.96" customHeight="1">
      <c r="B51" s="37"/>
      <c r="C51" s="38"/>
      <c r="D51" s="38"/>
      <c r="E51" s="38"/>
      <c r="F51" s="38"/>
      <c r="G51" s="38"/>
      <c r="H51" s="38"/>
      <c r="I51" s="126"/>
      <c r="J51" s="38"/>
      <c r="K51" s="38"/>
      <c r="L51" s="42"/>
    </row>
    <row r="52" s="1" customFormat="1" ht="12" customHeight="1">
      <c r="B52" s="37"/>
      <c r="C52" s="31" t="s">
        <v>20</v>
      </c>
      <c r="D52" s="38"/>
      <c r="E52" s="38"/>
      <c r="F52" s="26" t="str">
        <f>F12</f>
        <v>Rychnv nad Kněžnou</v>
      </c>
      <c r="G52" s="38"/>
      <c r="H52" s="38"/>
      <c r="I52" s="128" t="s">
        <v>22</v>
      </c>
      <c r="J52" s="66" t="str">
        <f>IF(J12="","",J12)</f>
        <v>2.3.2019</v>
      </c>
      <c r="K52" s="38"/>
      <c r="L52" s="42"/>
    </row>
    <row r="53" s="1" customFormat="1" ht="6.96" customHeight="1">
      <c r="B53" s="37"/>
      <c r="C53" s="38"/>
      <c r="D53" s="38"/>
      <c r="E53" s="38"/>
      <c r="F53" s="38"/>
      <c r="G53" s="38"/>
      <c r="H53" s="38"/>
      <c r="I53" s="126"/>
      <c r="J53" s="38"/>
      <c r="K53" s="38"/>
      <c r="L53" s="42"/>
    </row>
    <row r="54" s="1" customFormat="1" ht="13.65" customHeight="1">
      <c r="B54" s="37"/>
      <c r="C54" s="31" t="s">
        <v>24</v>
      </c>
      <c r="D54" s="38"/>
      <c r="E54" s="38"/>
      <c r="F54" s="26" t="str">
        <f>E15</f>
        <v xml:space="preserve"> </v>
      </c>
      <c r="G54" s="38"/>
      <c r="H54" s="38"/>
      <c r="I54" s="128" t="s">
        <v>30</v>
      </c>
      <c r="J54" s="35" t="str">
        <f>E21</f>
        <v>Ing. Filip Eichler, Ph.D.</v>
      </c>
      <c r="K54" s="38"/>
      <c r="L54" s="42"/>
    </row>
    <row r="55" s="1" customFormat="1" ht="13.65" customHeight="1">
      <c r="B55" s="37"/>
      <c r="C55" s="31" t="s">
        <v>28</v>
      </c>
      <c r="D55" s="38"/>
      <c r="E55" s="38"/>
      <c r="F55" s="26" t="str">
        <f>IF(E18="","",E18)</f>
        <v>Vyplň údaj</v>
      </c>
      <c r="G55" s="38"/>
      <c r="H55" s="38"/>
      <c r="I55" s="128" t="s">
        <v>33</v>
      </c>
      <c r="J55" s="35" t="str">
        <f>E24</f>
        <v xml:space="preserve"> </v>
      </c>
      <c r="K55" s="38"/>
      <c r="L55" s="42"/>
    </row>
    <row r="56" s="1" customFormat="1" ht="10.32" customHeight="1">
      <c r="B56" s="37"/>
      <c r="C56" s="38"/>
      <c r="D56" s="38"/>
      <c r="E56" s="38"/>
      <c r="F56" s="38"/>
      <c r="G56" s="38"/>
      <c r="H56" s="38"/>
      <c r="I56" s="126"/>
      <c r="J56" s="38"/>
      <c r="K56" s="38"/>
      <c r="L56" s="42"/>
    </row>
    <row r="57" s="1" customFormat="1" ht="29.28" customHeight="1">
      <c r="B57" s="37"/>
      <c r="C57" s="155" t="s">
        <v>83</v>
      </c>
      <c r="D57" s="156"/>
      <c r="E57" s="156"/>
      <c r="F57" s="156"/>
      <c r="G57" s="156"/>
      <c r="H57" s="156"/>
      <c r="I57" s="157"/>
      <c r="J57" s="158" t="s">
        <v>84</v>
      </c>
      <c r="K57" s="156"/>
      <c r="L57" s="42"/>
    </row>
    <row r="58" s="1" customFormat="1" ht="10.32" customHeight="1">
      <c r="B58" s="37"/>
      <c r="C58" s="38"/>
      <c r="D58" s="38"/>
      <c r="E58" s="38"/>
      <c r="F58" s="38"/>
      <c r="G58" s="38"/>
      <c r="H58" s="38"/>
      <c r="I58" s="126"/>
      <c r="J58" s="38"/>
      <c r="K58" s="38"/>
      <c r="L58" s="42"/>
    </row>
    <row r="59" s="1" customFormat="1" ht="22.8" customHeight="1">
      <c r="B59" s="37"/>
      <c r="C59" s="159" t="s">
        <v>85</v>
      </c>
      <c r="D59" s="38"/>
      <c r="E59" s="38"/>
      <c r="F59" s="38"/>
      <c r="G59" s="38"/>
      <c r="H59" s="38"/>
      <c r="I59" s="126"/>
      <c r="J59" s="97">
        <f>J88</f>
        <v>0</v>
      </c>
      <c r="K59" s="38"/>
      <c r="L59" s="42"/>
      <c r="AU59" s="16" t="s">
        <v>86</v>
      </c>
    </row>
    <row r="60" s="7" customFormat="1" ht="24.96" customHeight="1">
      <c r="B60" s="160"/>
      <c r="C60" s="161"/>
      <c r="D60" s="162" t="s">
        <v>87</v>
      </c>
      <c r="E60" s="163"/>
      <c r="F60" s="163"/>
      <c r="G60" s="163"/>
      <c r="H60" s="163"/>
      <c r="I60" s="164"/>
      <c r="J60" s="165">
        <f>J89</f>
        <v>0</v>
      </c>
      <c r="K60" s="161"/>
      <c r="L60" s="166"/>
    </row>
    <row r="61" s="8" customFormat="1" ht="19.92" customHeight="1">
      <c r="B61" s="167"/>
      <c r="C61" s="168"/>
      <c r="D61" s="169" t="s">
        <v>88</v>
      </c>
      <c r="E61" s="170"/>
      <c r="F61" s="170"/>
      <c r="G61" s="170"/>
      <c r="H61" s="170"/>
      <c r="I61" s="171"/>
      <c r="J61" s="172">
        <f>J90</f>
        <v>0</v>
      </c>
      <c r="K61" s="168"/>
      <c r="L61" s="173"/>
    </row>
    <row r="62" s="8" customFormat="1" ht="19.92" customHeight="1">
      <c r="B62" s="167"/>
      <c r="C62" s="168"/>
      <c r="D62" s="169" t="s">
        <v>89</v>
      </c>
      <c r="E62" s="170"/>
      <c r="F62" s="170"/>
      <c r="G62" s="170"/>
      <c r="H62" s="170"/>
      <c r="I62" s="171"/>
      <c r="J62" s="172">
        <f>J121</f>
        <v>0</v>
      </c>
      <c r="K62" s="168"/>
      <c r="L62" s="173"/>
    </row>
    <row r="63" s="8" customFormat="1" ht="19.92" customHeight="1">
      <c r="B63" s="167"/>
      <c r="C63" s="168"/>
      <c r="D63" s="169" t="s">
        <v>90</v>
      </c>
      <c r="E63" s="170"/>
      <c r="F63" s="170"/>
      <c r="G63" s="170"/>
      <c r="H63" s="170"/>
      <c r="I63" s="171"/>
      <c r="J63" s="172">
        <f>J174</f>
        <v>0</v>
      </c>
      <c r="K63" s="168"/>
      <c r="L63" s="173"/>
    </row>
    <row r="64" s="8" customFormat="1" ht="19.92" customHeight="1">
      <c r="B64" s="167"/>
      <c r="C64" s="168"/>
      <c r="D64" s="169" t="s">
        <v>91</v>
      </c>
      <c r="E64" s="170"/>
      <c r="F64" s="170"/>
      <c r="G64" s="170"/>
      <c r="H64" s="170"/>
      <c r="I64" s="171"/>
      <c r="J64" s="172">
        <f>J183</f>
        <v>0</v>
      </c>
      <c r="K64" s="168"/>
      <c r="L64" s="173"/>
    </row>
    <row r="65" s="8" customFormat="1" ht="19.92" customHeight="1">
      <c r="B65" s="167"/>
      <c r="C65" s="168"/>
      <c r="D65" s="169" t="s">
        <v>92</v>
      </c>
      <c r="E65" s="170"/>
      <c r="F65" s="170"/>
      <c r="G65" s="170"/>
      <c r="H65" s="170"/>
      <c r="I65" s="171"/>
      <c r="J65" s="172">
        <f>J256</f>
        <v>0</v>
      </c>
      <c r="K65" s="168"/>
      <c r="L65" s="173"/>
    </row>
    <row r="66" s="8" customFormat="1" ht="19.92" customHeight="1">
      <c r="B66" s="167"/>
      <c r="C66" s="168"/>
      <c r="D66" s="169" t="s">
        <v>93</v>
      </c>
      <c r="E66" s="170"/>
      <c r="F66" s="170"/>
      <c r="G66" s="170"/>
      <c r="H66" s="170"/>
      <c r="I66" s="171"/>
      <c r="J66" s="172">
        <f>J279</f>
        <v>0</v>
      </c>
      <c r="K66" s="168"/>
      <c r="L66" s="173"/>
    </row>
    <row r="67" s="7" customFormat="1" ht="24.96" customHeight="1">
      <c r="B67" s="160"/>
      <c r="C67" s="161"/>
      <c r="D67" s="162" t="s">
        <v>94</v>
      </c>
      <c r="E67" s="163"/>
      <c r="F67" s="163"/>
      <c r="G67" s="163"/>
      <c r="H67" s="163"/>
      <c r="I67" s="164"/>
      <c r="J67" s="165">
        <f>J284</f>
        <v>0</v>
      </c>
      <c r="K67" s="161"/>
      <c r="L67" s="166"/>
    </row>
    <row r="68" s="8" customFormat="1" ht="19.92" customHeight="1">
      <c r="B68" s="167"/>
      <c r="C68" s="168"/>
      <c r="D68" s="169" t="s">
        <v>95</v>
      </c>
      <c r="E68" s="170"/>
      <c r="F68" s="170"/>
      <c r="G68" s="170"/>
      <c r="H68" s="170"/>
      <c r="I68" s="171"/>
      <c r="J68" s="172">
        <f>J285</f>
        <v>0</v>
      </c>
      <c r="K68" s="168"/>
      <c r="L68" s="173"/>
    </row>
    <row r="69" s="1" customFormat="1" ht="21.84" customHeight="1">
      <c r="B69" s="37"/>
      <c r="C69" s="38"/>
      <c r="D69" s="38"/>
      <c r="E69" s="38"/>
      <c r="F69" s="38"/>
      <c r="G69" s="38"/>
      <c r="H69" s="38"/>
      <c r="I69" s="126"/>
      <c r="J69" s="38"/>
      <c r="K69" s="38"/>
      <c r="L69" s="42"/>
    </row>
    <row r="70" s="1" customFormat="1" ht="6.96" customHeight="1">
      <c r="B70" s="56"/>
      <c r="C70" s="57"/>
      <c r="D70" s="57"/>
      <c r="E70" s="57"/>
      <c r="F70" s="57"/>
      <c r="G70" s="57"/>
      <c r="H70" s="57"/>
      <c r="I70" s="150"/>
      <c r="J70" s="57"/>
      <c r="K70" s="57"/>
      <c r="L70" s="42"/>
    </row>
    <row r="74" s="1" customFormat="1" ht="6.96" customHeight="1">
      <c r="B74" s="58"/>
      <c r="C74" s="59"/>
      <c r="D74" s="59"/>
      <c r="E74" s="59"/>
      <c r="F74" s="59"/>
      <c r="G74" s="59"/>
      <c r="H74" s="59"/>
      <c r="I74" s="153"/>
      <c r="J74" s="59"/>
      <c r="K74" s="59"/>
      <c r="L74" s="42"/>
    </row>
    <row r="75" s="1" customFormat="1" ht="24.96" customHeight="1">
      <c r="B75" s="37"/>
      <c r="C75" s="22" t="s">
        <v>96</v>
      </c>
      <c r="D75" s="38"/>
      <c r="E75" s="38"/>
      <c r="F75" s="38"/>
      <c r="G75" s="38"/>
      <c r="H75" s="38"/>
      <c r="I75" s="126"/>
      <c r="J75" s="38"/>
      <c r="K75" s="38"/>
      <c r="L75" s="42"/>
    </row>
    <row r="76" s="1" customFormat="1" ht="6.96" customHeight="1">
      <c r="B76" s="37"/>
      <c r="C76" s="38"/>
      <c r="D76" s="38"/>
      <c r="E76" s="38"/>
      <c r="F76" s="38"/>
      <c r="G76" s="38"/>
      <c r="H76" s="38"/>
      <c r="I76" s="126"/>
      <c r="J76" s="38"/>
      <c r="K76" s="38"/>
      <c r="L76" s="42"/>
    </row>
    <row r="77" s="1" customFormat="1" ht="12" customHeight="1">
      <c r="B77" s="37"/>
      <c r="C77" s="31" t="s">
        <v>16</v>
      </c>
      <c r="D77" s="38"/>
      <c r="E77" s="38"/>
      <c r="F77" s="38"/>
      <c r="G77" s="38"/>
      <c r="H77" s="38"/>
      <c r="I77" s="126"/>
      <c r="J77" s="38"/>
      <c r="K77" s="38"/>
      <c r="L77" s="42"/>
    </row>
    <row r="78" s="1" customFormat="1" ht="16.5" customHeight="1">
      <c r="B78" s="37"/>
      <c r="C78" s="38"/>
      <c r="D78" s="38"/>
      <c r="E78" s="154" t="str">
        <f>E7</f>
        <v>Nová prodejna potravin Lidl</v>
      </c>
      <c r="F78" s="31"/>
      <c r="G78" s="31"/>
      <c r="H78" s="31"/>
      <c r="I78" s="126"/>
      <c r="J78" s="38"/>
      <c r="K78" s="38"/>
      <c r="L78" s="42"/>
    </row>
    <row r="79" s="1" customFormat="1" ht="12" customHeight="1">
      <c r="B79" s="37"/>
      <c r="C79" s="31" t="s">
        <v>80</v>
      </c>
      <c r="D79" s="38"/>
      <c r="E79" s="38"/>
      <c r="F79" s="38"/>
      <c r="G79" s="38"/>
      <c r="H79" s="38"/>
      <c r="I79" s="126"/>
      <c r="J79" s="38"/>
      <c r="K79" s="38"/>
      <c r="L79" s="42"/>
    </row>
    <row r="80" s="1" customFormat="1" ht="16.5" customHeight="1">
      <c r="B80" s="37"/>
      <c r="C80" s="38"/>
      <c r="D80" s="38"/>
      <c r="E80" s="63" t="str">
        <f>E9</f>
        <v>1 - IO 10 Komunikace a zpev. plochy (ul.Anatola Provazníka)- oprava suti</v>
      </c>
      <c r="F80" s="38"/>
      <c r="G80" s="38"/>
      <c r="H80" s="38"/>
      <c r="I80" s="126"/>
      <c r="J80" s="38"/>
      <c r="K80" s="38"/>
      <c r="L80" s="42"/>
    </row>
    <row r="81" s="1" customFormat="1" ht="6.96" customHeight="1">
      <c r="B81" s="37"/>
      <c r="C81" s="38"/>
      <c r="D81" s="38"/>
      <c r="E81" s="38"/>
      <c r="F81" s="38"/>
      <c r="G81" s="38"/>
      <c r="H81" s="38"/>
      <c r="I81" s="126"/>
      <c r="J81" s="38"/>
      <c r="K81" s="38"/>
      <c r="L81" s="42"/>
    </row>
    <row r="82" s="1" customFormat="1" ht="12" customHeight="1">
      <c r="B82" s="37"/>
      <c r="C82" s="31" t="s">
        <v>20</v>
      </c>
      <c r="D82" s="38"/>
      <c r="E82" s="38"/>
      <c r="F82" s="26" t="str">
        <f>F12</f>
        <v>Rychnv nad Kněžnou</v>
      </c>
      <c r="G82" s="38"/>
      <c r="H82" s="38"/>
      <c r="I82" s="128" t="s">
        <v>22</v>
      </c>
      <c r="J82" s="66" t="str">
        <f>IF(J12="","",J12)</f>
        <v>2.3.2019</v>
      </c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26"/>
      <c r="J83" s="38"/>
      <c r="K83" s="38"/>
      <c r="L83" s="42"/>
    </row>
    <row r="84" s="1" customFormat="1" ht="13.65" customHeight="1">
      <c r="B84" s="37"/>
      <c r="C84" s="31" t="s">
        <v>24</v>
      </c>
      <c r="D84" s="38"/>
      <c r="E84" s="38"/>
      <c r="F84" s="26" t="str">
        <f>E15</f>
        <v xml:space="preserve"> </v>
      </c>
      <c r="G84" s="38"/>
      <c r="H84" s="38"/>
      <c r="I84" s="128" t="s">
        <v>30</v>
      </c>
      <c r="J84" s="35" t="str">
        <f>E21</f>
        <v>Ing. Filip Eichler, Ph.D.</v>
      </c>
      <c r="K84" s="38"/>
      <c r="L84" s="42"/>
    </row>
    <row r="85" s="1" customFormat="1" ht="13.65" customHeight="1">
      <c r="B85" s="37"/>
      <c r="C85" s="31" t="s">
        <v>28</v>
      </c>
      <c r="D85" s="38"/>
      <c r="E85" s="38"/>
      <c r="F85" s="26" t="str">
        <f>IF(E18="","",E18)</f>
        <v>Vyplň údaj</v>
      </c>
      <c r="G85" s="38"/>
      <c r="H85" s="38"/>
      <c r="I85" s="128" t="s">
        <v>33</v>
      </c>
      <c r="J85" s="35" t="str">
        <f>E24</f>
        <v xml:space="preserve"> </v>
      </c>
      <c r="K85" s="38"/>
      <c r="L85" s="42"/>
    </row>
    <row r="86" s="1" customFormat="1" ht="10.32" customHeight="1">
      <c r="B86" s="37"/>
      <c r="C86" s="38"/>
      <c r="D86" s="38"/>
      <c r="E86" s="38"/>
      <c r="F86" s="38"/>
      <c r="G86" s="38"/>
      <c r="H86" s="38"/>
      <c r="I86" s="126"/>
      <c r="J86" s="38"/>
      <c r="K86" s="38"/>
      <c r="L86" s="42"/>
    </row>
    <row r="87" s="9" customFormat="1" ht="29.28" customHeight="1">
      <c r="B87" s="174"/>
      <c r="C87" s="175" t="s">
        <v>97</v>
      </c>
      <c r="D87" s="176" t="s">
        <v>54</v>
      </c>
      <c r="E87" s="176" t="s">
        <v>50</v>
      </c>
      <c r="F87" s="176" t="s">
        <v>51</v>
      </c>
      <c r="G87" s="176" t="s">
        <v>98</v>
      </c>
      <c r="H87" s="176" t="s">
        <v>99</v>
      </c>
      <c r="I87" s="177" t="s">
        <v>100</v>
      </c>
      <c r="J87" s="178" t="s">
        <v>84</v>
      </c>
      <c r="K87" s="179" t="s">
        <v>101</v>
      </c>
      <c r="L87" s="180"/>
      <c r="M87" s="87" t="s">
        <v>1</v>
      </c>
      <c r="N87" s="88" t="s">
        <v>39</v>
      </c>
      <c r="O87" s="88" t="s">
        <v>102</v>
      </c>
      <c r="P87" s="88" t="s">
        <v>103</v>
      </c>
      <c r="Q87" s="88" t="s">
        <v>104</v>
      </c>
      <c r="R87" s="88" t="s">
        <v>105</v>
      </c>
      <c r="S87" s="88" t="s">
        <v>106</v>
      </c>
      <c r="T87" s="89" t="s">
        <v>107</v>
      </c>
    </row>
    <row r="88" s="1" customFormat="1" ht="22.8" customHeight="1">
      <c r="B88" s="37"/>
      <c r="C88" s="94" t="s">
        <v>108</v>
      </c>
      <c r="D88" s="38"/>
      <c r="E88" s="38"/>
      <c r="F88" s="38"/>
      <c r="G88" s="38"/>
      <c r="H88" s="38"/>
      <c r="I88" s="126"/>
      <c r="J88" s="181">
        <f>BK88</f>
        <v>0</v>
      </c>
      <c r="K88" s="38"/>
      <c r="L88" s="42"/>
      <c r="M88" s="90"/>
      <c r="N88" s="91"/>
      <c r="O88" s="91"/>
      <c r="P88" s="182">
        <f>P89+P284</f>
        <v>0</v>
      </c>
      <c r="Q88" s="91"/>
      <c r="R88" s="182">
        <f>R89+R284</f>
        <v>223.98687043999996</v>
      </c>
      <c r="S88" s="91"/>
      <c r="T88" s="183">
        <f>T89+T284</f>
        <v>840.72685000000001</v>
      </c>
      <c r="AT88" s="16" t="s">
        <v>68</v>
      </c>
      <c r="AU88" s="16" t="s">
        <v>86</v>
      </c>
      <c r="BK88" s="184">
        <f>BK89+BK284</f>
        <v>0</v>
      </c>
    </row>
    <row r="89" s="10" customFormat="1" ht="25.92" customHeight="1">
      <c r="B89" s="185"/>
      <c r="C89" s="186"/>
      <c r="D89" s="187" t="s">
        <v>68</v>
      </c>
      <c r="E89" s="188" t="s">
        <v>109</v>
      </c>
      <c r="F89" s="188" t="s">
        <v>110</v>
      </c>
      <c r="G89" s="186"/>
      <c r="H89" s="186"/>
      <c r="I89" s="189"/>
      <c r="J89" s="190">
        <f>BK89</f>
        <v>0</v>
      </c>
      <c r="K89" s="186"/>
      <c r="L89" s="191"/>
      <c r="M89" s="192"/>
      <c r="N89" s="193"/>
      <c r="O89" s="193"/>
      <c r="P89" s="194">
        <f>P90+P121+P174+P183+P256+P279</f>
        <v>0</v>
      </c>
      <c r="Q89" s="193"/>
      <c r="R89" s="194">
        <f>R90+R121+R174+R183+R256+R279</f>
        <v>223.98687043999996</v>
      </c>
      <c r="S89" s="193"/>
      <c r="T89" s="195">
        <f>T90+T121+T174+T183+T256+T279</f>
        <v>840.72685000000001</v>
      </c>
      <c r="AR89" s="196" t="s">
        <v>74</v>
      </c>
      <c r="AT89" s="197" t="s">
        <v>68</v>
      </c>
      <c r="AU89" s="197" t="s">
        <v>69</v>
      </c>
      <c r="AY89" s="196" t="s">
        <v>111</v>
      </c>
      <c r="BK89" s="198">
        <f>BK90+BK121+BK174+BK183+BK256+BK279</f>
        <v>0</v>
      </c>
    </row>
    <row r="90" s="10" customFormat="1" ht="22.8" customHeight="1">
      <c r="B90" s="185"/>
      <c r="C90" s="186"/>
      <c r="D90" s="187" t="s">
        <v>68</v>
      </c>
      <c r="E90" s="199" t="s">
        <v>74</v>
      </c>
      <c r="F90" s="199" t="s">
        <v>112</v>
      </c>
      <c r="G90" s="186"/>
      <c r="H90" s="186"/>
      <c r="I90" s="189"/>
      <c r="J90" s="200">
        <f>BK90</f>
        <v>0</v>
      </c>
      <c r="K90" s="186"/>
      <c r="L90" s="191"/>
      <c r="M90" s="192"/>
      <c r="N90" s="193"/>
      <c r="O90" s="193"/>
      <c r="P90" s="194">
        <f>SUM(P91:P120)</f>
        <v>0</v>
      </c>
      <c r="Q90" s="193"/>
      <c r="R90" s="194">
        <f>SUM(R91:R120)</f>
        <v>0.057240000000000006</v>
      </c>
      <c r="S90" s="193"/>
      <c r="T90" s="195">
        <f>SUM(T91:T120)</f>
        <v>837.59884999999997</v>
      </c>
      <c r="AR90" s="196" t="s">
        <v>74</v>
      </c>
      <c r="AT90" s="197" t="s">
        <v>68</v>
      </c>
      <c r="AU90" s="197" t="s">
        <v>74</v>
      </c>
      <c r="AY90" s="196" t="s">
        <v>111</v>
      </c>
      <c r="BK90" s="198">
        <f>SUM(BK91:BK120)</f>
        <v>0</v>
      </c>
    </row>
    <row r="91" s="1" customFormat="1" ht="16.5" customHeight="1">
      <c r="B91" s="37"/>
      <c r="C91" s="201" t="s">
        <v>74</v>
      </c>
      <c r="D91" s="201" t="s">
        <v>113</v>
      </c>
      <c r="E91" s="202" t="s">
        <v>114</v>
      </c>
      <c r="F91" s="203" t="s">
        <v>115</v>
      </c>
      <c r="G91" s="204" t="s">
        <v>116</v>
      </c>
      <c r="H91" s="205">
        <v>158.80000000000001</v>
      </c>
      <c r="I91" s="206"/>
      <c r="J91" s="207">
        <f>ROUND(I91*H91,2)</f>
        <v>0</v>
      </c>
      <c r="K91" s="203" t="s">
        <v>117</v>
      </c>
      <c r="L91" s="42"/>
      <c r="M91" s="208" t="s">
        <v>1</v>
      </c>
      <c r="N91" s="209" t="s">
        <v>40</v>
      </c>
      <c r="O91" s="78"/>
      <c r="P91" s="210">
        <f>O91*H91</f>
        <v>0</v>
      </c>
      <c r="Q91" s="210">
        <v>0</v>
      </c>
      <c r="R91" s="210">
        <f>Q91*H91</f>
        <v>0</v>
      </c>
      <c r="S91" s="210">
        <v>0.26000000000000001</v>
      </c>
      <c r="T91" s="211">
        <f>S91*H91</f>
        <v>41.288000000000004</v>
      </c>
      <c r="AR91" s="16" t="s">
        <v>118</v>
      </c>
      <c r="AT91" s="16" t="s">
        <v>113</v>
      </c>
      <c r="AU91" s="16" t="s">
        <v>78</v>
      </c>
      <c r="AY91" s="16" t="s">
        <v>111</v>
      </c>
      <c r="BE91" s="212">
        <f>IF(N91="základní",J91,0)</f>
        <v>0</v>
      </c>
      <c r="BF91" s="212">
        <f>IF(N91="snížená",J91,0)</f>
        <v>0</v>
      </c>
      <c r="BG91" s="212">
        <f>IF(N91="zákl. přenesená",J91,0)</f>
        <v>0</v>
      </c>
      <c r="BH91" s="212">
        <f>IF(N91="sníž. přenesená",J91,0)</f>
        <v>0</v>
      </c>
      <c r="BI91" s="212">
        <f>IF(N91="nulová",J91,0)</f>
        <v>0</v>
      </c>
      <c r="BJ91" s="16" t="s">
        <v>74</v>
      </c>
      <c r="BK91" s="212">
        <f>ROUND(I91*H91,2)</f>
        <v>0</v>
      </c>
      <c r="BL91" s="16" t="s">
        <v>118</v>
      </c>
      <c r="BM91" s="16" t="s">
        <v>119</v>
      </c>
    </row>
    <row r="92" s="11" customFormat="1">
      <c r="B92" s="213"/>
      <c r="C92" s="214"/>
      <c r="D92" s="215" t="s">
        <v>120</v>
      </c>
      <c r="E92" s="216" t="s">
        <v>1</v>
      </c>
      <c r="F92" s="217" t="s">
        <v>121</v>
      </c>
      <c r="G92" s="214"/>
      <c r="H92" s="218">
        <v>158.80000000000001</v>
      </c>
      <c r="I92" s="219"/>
      <c r="J92" s="214"/>
      <c r="K92" s="214"/>
      <c r="L92" s="220"/>
      <c r="M92" s="221"/>
      <c r="N92" s="222"/>
      <c r="O92" s="222"/>
      <c r="P92" s="222"/>
      <c r="Q92" s="222"/>
      <c r="R92" s="222"/>
      <c r="S92" s="222"/>
      <c r="T92" s="223"/>
      <c r="AT92" s="224" t="s">
        <v>120</v>
      </c>
      <c r="AU92" s="224" t="s">
        <v>78</v>
      </c>
      <c r="AV92" s="11" t="s">
        <v>78</v>
      </c>
      <c r="AW92" s="11" t="s">
        <v>32</v>
      </c>
      <c r="AX92" s="11" t="s">
        <v>69</v>
      </c>
      <c r="AY92" s="224" t="s">
        <v>111</v>
      </c>
    </row>
    <row r="93" s="12" customFormat="1">
      <c r="B93" s="225"/>
      <c r="C93" s="226"/>
      <c r="D93" s="215" t="s">
        <v>120</v>
      </c>
      <c r="E93" s="227" t="s">
        <v>1</v>
      </c>
      <c r="F93" s="228" t="s">
        <v>122</v>
      </c>
      <c r="G93" s="226"/>
      <c r="H93" s="229">
        <v>158.80000000000001</v>
      </c>
      <c r="I93" s="230"/>
      <c r="J93" s="226"/>
      <c r="K93" s="226"/>
      <c r="L93" s="231"/>
      <c r="M93" s="232"/>
      <c r="N93" s="233"/>
      <c r="O93" s="233"/>
      <c r="P93" s="233"/>
      <c r="Q93" s="233"/>
      <c r="R93" s="233"/>
      <c r="S93" s="233"/>
      <c r="T93" s="234"/>
      <c r="AT93" s="235" t="s">
        <v>120</v>
      </c>
      <c r="AU93" s="235" t="s">
        <v>78</v>
      </c>
      <c r="AV93" s="12" t="s">
        <v>118</v>
      </c>
      <c r="AW93" s="12" t="s">
        <v>32</v>
      </c>
      <c r="AX93" s="12" t="s">
        <v>74</v>
      </c>
      <c r="AY93" s="235" t="s">
        <v>111</v>
      </c>
    </row>
    <row r="94" s="1" customFormat="1" ht="16.5" customHeight="1">
      <c r="B94" s="37"/>
      <c r="C94" s="201" t="s">
        <v>78</v>
      </c>
      <c r="D94" s="201" t="s">
        <v>113</v>
      </c>
      <c r="E94" s="202" t="s">
        <v>123</v>
      </c>
      <c r="F94" s="203" t="s">
        <v>124</v>
      </c>
      <c r="G94" s="204" t="s">
        <v>116</v>
      </c>
      <c r="H94" s="205">
        <v>106.5</v>
      </c>
      <c r="I94" s="206"/>
      <c r="J94" s="207">
        <f>ROUND(I94*H94,2)</f>
        <v>0</v>
      </c>
      <c r="K94" s="203" t="s">
        <v>117</v>
      </c>
      <c r="L94" s="42"/>
      <c r="M94" s="208" t="s">
        <v>1</v>
      </c>
      <c r="N94" s="209" t="s">
        <v>40</v>
      </c>
      <c r="O94" s="78"/>
      <c r="P94" s="210">
        <f>O94*H94</f>
        <v>0</v>
      </c>
      <c r="Q94" s="210">
        <v>0</v>
      </c>
      <c r="R94" s="210">
        <f>Q94*H94</f>
        <v>0</v>
      </c>
      <c r="S94" s="210">
        <v>0.255</v>
      </c>
      <c r="T94" s="211">
        <f>S94*H94</f>
        <v>27.157499999999999</v>
      </c>
      <c r="AR94" s="16" t="s">
        <v>118</v>
      </c>
      <c r="AT94" s="16" t="s">
        <v>113</v>
      </c>
      <c r="AU94" s="16" t="s">
        <v>78</v>
      </c>
      <c r="AY94" s="16" t="s">
        <v>111</v>
      </c>
      <c r="BE94" s="212">
        <f>IF(N94="základní",J94,0)</f>
        <v>0</v>
      </c>
      <c r="BF94" s="212">
        <f>IF(N94="snížená",J94,0)</f>
        <v>0</v>
      </c>
      <c r="BG94" s="212">
        <f>IF(N94="zákl. přenesená",J94,0)</f>
        <v>0</v>
      </c>
      <c r="BH94" s="212">
        <f>IF(N94="sníž. přenesená",J94,0)</f>
        <v>0</v>
      </c>
      <c r="BI94" s="212">
        <f>IF(N94="nulová",J94,0)</f>
        <v>0</v>
      </c>
      <c r="BJ94" s="16" t="s">
        <v>74</v>
      </c>
      <c r="BK94" s="212">
        <f>ROUND(I94*H94,2)</f>
        <v>0</v>
      </c>
      <c r="BL94" s="16" t="s">
        <v>118</v>
      </c>
      <c r="BM94" s="16" t="s">
        <v>125</v>
      </c>
    </row>
    <row r="95" s="1" customFormat="1" ht="16.5" customHeight="1">
      <c r="B95" s="37"/>
      <c r="C95" s="201" t="s">
        <v>126</v>
      </c>
      <c r="D95" s="201" t="s">
        <v>113</v>
      </c>
      <c r="E95" s="202" t="s">
        <v>127</v>
      </c>
      <c r="F95" s="203" t="s">
        <v>128</v>
      </c>
      <c r="G95" s="204" t="s">
        <v>116</v>
      </c>
      <c r="H95" s="205">
        <v>114</v>
      </c>
      <c r="I95" s="206"/>
      <c r="J95" s="207">
        <f>ROUND(I95*H95,2)</f>
        <v>0</v>
      </c>
      <c r="K95" s="203" t="s">
        <v>117</v>
      </c>
      <c r="L95" s="42"/>
      <c r="M95" s="208" t="s">
        <v>1</v>
      </c>
      <c r="N95" s="209" t="s">
        <v>40</v>
      </c>
      <c r="O95" s="78"/>
      <c r="P95" s="210">
        <f>O95*H95</f>
        <v>0</v>
      </c>
      <c r="Q95" s="210">
        <v>0</v>
      </c>
      <c r="R95" s="210">
        <f>Q95*H95</f>
        <v>0</v>
      </c>
      <c r="S95" s="210">
        <v>0.26000000000000001</v>
      </c>
      <c r="T95" s="211">
        <f>S95*H95</f>
        <v>29.640000000000001</v>
      </c>
      <c r="AR95" s="16" t="s">
        <v>118</v>
      </c>
      <c r="AT95" s="16" t="s">
        <v>113</v>
      </c>
      <c r="AU95" s="16" t="s">
        <v>78</v>
      </c>
      <c r="AY95" s="16" t="s">
        <v>111</v>
      </c>
      <c r="BE95" s="212">
        <f>IF(N95="základní",J95,0)</f>
        <v>0</v>
      </c>
      <c r="BF95" s="212">
        <f>IF(N95="snížená",J95,0)</f>
        <v>0</v>
      </c>
      <c r="BG95" s="212">
        <f>IF(N95="zákl. přenesená",J95,0)</f>
        <v>0</v>
      </c>
      <c r="BH95" s="212">
        <f>IF(N95="sníž. přenesená",J95,0)</f>
        <v>0</v>
      </c>
      <c r="BI95" s="212">
        <f>IF(N95="nulová",J95,0)</f>
        <v>0</v>
      </c>
      <c r="BJ95" s="16" t="s">
        <v>74</v>
      </c>
      <c r="BK95" s="212">
        <f>ROUND(I95*H95,2)</f>
        <v>0</v>
      </c>
      <c r="BL95" s="16" t="s">
        <v>118</v>
      </c>
      <c r="BM95" s="16" t="s">
        <v>129</v>
      </c>
    </row>
    <row r="96" s="1" customFormat="1" ht="16.5" customHeight="1">
      <c r="B96" s="37"/>
      <c r="C96" s="201" t="s">
        <v>118</v>
      </c>
      <c r="D96" s="201" t="s">
        <v>113</v>
      </c>
      <c r="E96" s="202" t="s">
        <v>130</v>
      </c>
      <c r="F96" s="203" t="s">
        <v>131</v>
      </c>
      <c r="G96" s="204" t="s">
        <v>116</v>
      </c>
      <c r="H96" s="205">
        <v>1058.5750000000001</v>
      </c>
      <c r="I96" s="206"/>
      <c r="J96" s="207">
        <f>ROUND(I96*H96,2)</f>
        <v>0</v>
      </c>
      <c r="K96" s="203" t="s">
        <v>117</v>
      </c>
      <c r="L96" s="42"/>
      <c r="M96" s="208" t="s">
        <v>1</v>
      </c>
      <c r="N96" s="209" t="s">
        <v>40</v>
      </c>
      <c r="O96" s="78"/>
      <c r="P96" s="210">
        <f>O96*H96</f>
        <v>0</v>
      </c>
      <c r="Q96" s="210">
        <v>0</v>
      </c>
      <c r="R96" s="210">
        <f>Q96*H96</f>
        <v>0</v>
      </c>
      <c r="S96" s="210">
        <v>0.28999999999999998</v>
      </c>
      <c r="T96" s="211">
        <f>S96*H96</f>
        <v>306.98674999999997</v>
      </c>
      <c r="AR96" s="16" t="s">
        <v>118</v>
      </c>
      <c r="AT96" s="16" t="s">
        <v>113</v>
      </c>
      <c r="AU96" s="16" t="s">
        <v>78</v>
      </c>
      <c r="AY96" s="16" t="s">
        <v>111</v>
      </c>
      <c r="BE96" s="212">
        <f>IF(N96="základní",J96,0)</f>
        <v>0</v>
      </c>
      <c r="BF96" s="212">
        <f>IF(N96="snížená",J96,0)</f>
        <v>0</v>
      </c>
      <c r="BG96" s="212">
        <f>IF(N96="zákl. přenesená",J96,0)</f>
        <v>0</v>
      </c>
      <c r="BH96" s="212">
        <f>IF(N96="sníž. přenesená",J96,0)</f>
        <v>0</v>
      </c>
      <c r="BI96" s="212">
        <f>IF(N96="nulová",J96,0)</f>
        <v>0</v>
      </c>
      <c r="BJ96" s="16" t="s">
        <v>74</v>
      </c>
      <c r="BK96" s="212">
        <f>ROUND(I96*H96,2)</f>
        <v>0</v>
      </c>
      <c r="BL96" s="16" t="s">
        <v>118</v>
      </c>
      <c r="BM96" s="16" t="s">
        <v>132</v>
      </c>
    </row>
    <row r="97" s="11" customFormat="1">
      <c r="B97" s="213"/>
      <c r="C97" s="214"/>
      <c r="D97" s="215" t="s">
        <v>120</v>
      </c>
      <c r="E97" s="216" t="s">
        <v>1</v>
      </c>
      <c r="F97" s="217" t="s">
        <v>133</v>
      </c>
      <c r="G97" s="214"/>
      <c r="H97" s="218">
        <v>401.46499999999998</v>
      </c>
      <c r="I97" s="219"/>
      <c r="J97" s="214"/>
      <c r="K97" s="214"/>
      <c r="L97" s="220"/>
      <c r="M97" s="221"/>
      <c r="N97" s="222"/>
      <c r="O97" s="222"/>
      <c r="P97" s="222"/>
      <c r="Q97" s="222"/>
      <c r="R97" s="222"/>
      <c r="S97" s="222"/>
      <c r="T97" s="223"/>
      <c r="AT97" s="224" t="s">
        <v>120</v>
      </c>
      <c r="AU97" s="224" t="s">
        <v>78</v>
      </c>
      <c r="AV97" s="11" t="s">
        <v>78</v>
      </c>
      <c r="AW97" s="11" t="s">
        <v>32</v>
      </c>
      <c r="AX97" s="11" t="s">
        <v>69</v>
      </c>
      <c r="AY97" s="224" t="s">
        <v>111</v>
      </c>
    </row>
    <row r="98" s="11" customFormat="1">
      <c r="B98" s="213"/>
      <c r="C98" s="214"/>
      <c r="D98" s="215" t="s">
        <v>120</v>
      </c>
      <c r="E98" s="216" t="s">
        <v>1</v>
      </c>
      <c r="F98" s="217" t="s">
        <v>134</v>
      </c>
      <c r="G98" s="214"/>
      <c r="H98" s="218">
        <v>127.65000000000001</v>
      </c>
      <c r="I98" s="219"/>
      <c r="J98" s="214"/>
      <c r="K98" s="214"/>
      <c r="L98" s="220"/>
      <c r="M98" s="221"/>
      <c r="N98" s="222"/>
      <c r="O98" s="222"/>
      <c r="P98" s="222"/>
      <c r="Q98" s="222"/>
      <c r="R98" s="222"/>
      <c r="S98" s="222"/>
      <c r="T98" s="223"/>
      <c r="AT98" s="224" t="s">
        <v>120</v>
      </c>
      <c r="AU98" s="224" t="s">
        <v>78</v>
      </c>
      <c r="AV98" s="11" t="s">
        <v>78</v>
      </c>
      <c r="AW98" s="11" t="s">
        <v>32</v>
      </c>
      <c r="AX98" s="11" t="s">
        <v>69</v>
      </c>
      <c r="AY98" s="224" t="s">
        <v>111</v>
      </c>
    </row>
    <row r="99" s="11" customFormat="1">
      <c r="B99" s="213"/>
      <c r="C99" s="214"/>
      <c r="D99" s="215" t="s">
        <v>120</v>
      </c>
      <c r="E99" s="216" t="s">
        <v>1</v>
      </c>
      <c r="F99" s="217" t="s">
        <v>135</v>
      </c>
      <c r="G99" s="214"/>
      <c r="H99" s="218">
        <v>251.965</v>
      </c>
      <c r="I99" s="219"/>
      <c r="J99" s="214"/>
      <c r="K99" s="214"/>
      <c r="L99" s="220"/>
      <c r="M99" s="221"/>
      <c r="N99" s="222"/>
      <c r="O99" s="222"/>
      <c r="P99" s="222"/>
      <c r="Q99" s="222"/>
      <c r="R99" s="222"/>
      <c r="S99" s="222"/>
      <c r="T99" s="223"/>
      <c r="AT99" s="224" t="s">
        <v>120</v>
      </c>
      <c r="AU99" s="224" t="s">
        <v>78</v>
      </c>
      <c r="AV99" s="11" t="s">
        <v>78</v>
      </c>
      <c r="AW99" s="11" t="s">
        <v>32</v>
      </c>
      <c r="AX99" s="11" t="s">
        <v>69</v>
      </c>
      <c r="AY99" s="224" t="s">
        <v>111</v>
      </c>
    </row>
    <row r="100" s="11" customFormat="1">
      <c r="B100" s="213"/>
      <c r="C100" s="214"/>
      <c r="D100" s="215" t="s">
        <v>120</v>
      </c>
      <c r="E100" s="216" t="s">
        <v>1</v>
      </c>
      <c r="F100" s="217" t="s">
        <v>136</v>
      </c>
      <c r="G100" s="214"/>
      <c r="H100" s="218">
        <v>103.845</v>
      </c>
      <c r="I100" s="219"/>
      <c r="J100" s="214"/>
      <c r="K100" s="214"/>
      <c r="L100" s="220"/>
      <c r="M100" s="221"/>
      <c r="N100" s="222"/>
      <c r="O100" s="222"/>
      <c r="P100" s="222"/>
      <c r="Q100" s="222"/>
      <c r="R100" s="222"/>
      <c r="S100" s="222"/>
      <c r="T100" s="223"/>
      <c r="AT100" s="224" t="s">
        <v>120</v>
      </c>
      <c r="AU100" s="224" t="s">
        <v>78</v>
      </c>
      <c r="AV100" s="11" t="s">
        <v>78</v>
      </c>
      <c r="AW100" s="11" t="s">
        <v>32</v>
      </c>
      <c r="AX100" s="11" t="s">
        <v>69</v>
      </c>
      <c r="AY100" s="224" t="s">
        <v>111</v>
      </c>
    </row>
    <row r="101" s="11" customFormat="1">
      <c r="B101" s="213"/>
      <c r="C101" s="214"/>
      <c r="D101" s="215" t="s">
        <v>120</v>
      </c>
      <c r="E101" s="216" t="s">
        <v>1</v>
      </c>
      <c r="F101" s="217" t="s">
        <v>137</v>
      </c>
      <c r="G101" s="214"/>
      <c r="H101" s="218">
        <v>173.65000000000001</v>
      </c>
      <c r="I101" s="219"/>
      <c r="J101" s="214"/>
      <c r="K101" s="214"/>
      <c r="L101" s="220"/>
      <c r="M101" s="221"/>
      <c r="N101" s="222"/>
      <c r="O101" s="222"/>
      <c r="P101" s="222"/>
      <c r="Q101" s="222"/>
      <c r="R101" s="222"/>
      <c r="S101" s="222"/>
      <c r="T101" s="223"/>
      <c r="AT101" s="224" t="s">
        <v>120</v>
      </c>
      <c r="AU101" s="224" t="s">
        <v>78</v>
      </c>
      <c r="AV101" s="11" t="s">
        <v>78</v>
      </c>
      <c r="AW101" s="11" t="s">
        <v>32</v>
      </c>
      <c r="AX101" s="11" t="s">
        <v>69</v>
      </c>
      <c r="AY101" s="224" t="s">
        <v>111</v>
      </c>
    </row>
    <row r="102" s="12" customFormat="1">
      <c r="B102" s="225"/>
      <c r="C102" s="226"/>
      <c r="D102" s="215" t="s">
        <v>120</v>
      </c>
      <c r="E102" s="227" t="s">
        <v>1</v>
      </c>
      <c r="F102" s="228" t="s">
        <v>122</v>
      </c>
      <c r="G102" s="226"/>
      <c r="H102" s="229">
        <v>1058.5750000000001</v>
      </c>
      <c r="I102" s="230"/>
      <c r="J102" s="226"/>
      <c r="K102" s="226"/>
      <c r="L102" s="231"/>
      <c r="M102" s="232"/>
      <c r="N102" s="233"/>
      <c r="O102" s="233"/>
      <c r="P102" s="233"/>
      <c r="Q102" s="233"/>
      <c r="R102" s="233"/>
      <c r="S102" s="233"/>
      <c r="T102" s="234"/>
      <c r="AT102" s="235" t="s">
        <v>120</v>
      </c>
      <c r="AU102" s="235" t="s">
        <v>78</v>
      </c>
      <c r="AV102" s="12" t="s">
        <v>118</v>
      </c>
      <c r="AW102" s="12" t="s">
        <v>32</v>
      </c>
      <c r="AX102" s="12" t="s">
        <v>74</v>
      </c>
      <c r="AY102" s="235" t="s">
        <v>111</v>
      </c>
    </row>
    <row r="103" s="1" customFormat="1" ht="16.5" customHeight="1">
      <c r="B103" s="37"/>
      <c r="C103" s="201" t="s">
        <v>138</v>
      </c>
      <c r="D103" s="201" t="s">
        <v>113</v>
      </c>
      <c r="E103" s="202" t="s">
        <v>139</v>
      </c>
      <c r="F103" s="203" t="s">
        <v>140</v>
      </c>
      <c r="G103" s="204" t="s">
        <v>116</v>
      </c>
      <c r="H103" s="205">
        <v>529.11500000000001</v>
      </c>
      <c r="I103" s="206"/>
      <c r="J103" s="207">
        <f>ROUND(I103*H103,2)</f>
        <v>0</v>
      </c>
      <c r="K103" s="203" t="s">
        <v>117</v>
      </c>
      <c r="L103" s="42"/>
      <c r="M103" s="208" t="s">
        <v>1</v>
      </c>
      <c r="N103" s="209" t="s">
        <v>40</v>
      </c>
      <c r="O103" s="78"/>
      <c r="P103" s="210">
        <f>O103*H103</f>
        <v>0</v>
      </c>
      <c r="Q103" s="210">
        <v>0</v>
      </c>
      <c r="R103" s="210">
        <f>Q103*H103</f>
        <v>0</v>
      </c>
      <c r="S103" s="210">
        <v>0.44</v>
      </c>
      <c r="T103" s="211">
        <f>S103*H103</f>
        <v>232.81059999999999</v>
      </c>
      <c r="AR103" s="16" t="s">
        <v>118</v>
      </c>
      <c r="AT103" s="16" t="s">
        <v>113</v>
      </c>
      <c r="AU103" s="16" t="s">
        <v>78</v>
      </c>
      <c r="AY103" s="16" t="s">
        <v>111</v>
      </c>
      <c r="BE103" s="212">
        <f>IF(N103="základní",J103,0)</f>
        <v>0</v>
      </c>
      <c r="BF103" s="212">
        <f>IF(N103="snížená",J103,0)</f>
        <v>0</v>
      </c>
      <c r="BG103" s="212">
        <f>IF(N103="zákl. přenesená",J103,0)</f>
        <v>0</v>
      </c>
      <c r="BH103" s="212">
        <f>IF(N103="sníž. přenesená",J103,0)</f>
        <v>0</v>
      </c>
      <c r="BI103" s="212">
        <f>IF(N103="nulová",J103,0)</f>
        <v>0</v>
      </c>
      <c r="BJ103" s="16" t="s">
        <v>74</v>
      </c>
      <c r="BK103" s="212">
        <f>ROUND(I103*H103,2)</f>
        <v>0</v>
      </c>
      <c r="BL103" s="16" t="s">
        <v>118</v>
      </c>
      <c r="BM103" s="16" t="s">
        <v>141</v>
      </c>
    </row>
    <row r="104" s="13" customFormat="1">
      <c r="B104" s="236"/>
      <c r="C104" s="237"/>
      <c r="D104" s="215" t="s">
        <v>120</v>
      </c>
      <c r="E104" s="238" t="s">
        <v>1</v>
      </c>
      <c r="F104" s="239" t="s">
        <v>142</v>
      </c>
      <c r="G104" s="237"/>
      <c r="H104" s="238" t="s">
        <v>1</v>
      </c>
      <c r="I104" s="240"/>
      <c r="J104" s="237"/>
      <c r="K104" s="237"/>
      <c r="L104" s="241"/>
      <c r="M104" s="242"/>
      <c r="N104" s="243"/>
      <c r="O104" s="243"/>
      <c r="P104" s="243"/>
      <c r="Q104" s="243"/>
      <c r="R104" s="243"/>
      <c r="S104" s="243"/>
      <c r="T104" s="244"/>
      <c r="AT104" s="245" t="s">
        <v>120</v>
      </c>
      <c r="AU104" s="245" t="s">
        <v>78</v>
      </c>
      <c r="AV104" s="13" t="s">
        <v>74</v>
      </c>
      <c r="AW104" s="13" t="s">
        <v>32</v>
      </c>
      <c r="AX104" s="13" t="s">
        <v>69</v>
      </c>
      <c r="AY104" s="245" t="s">
        <v>111</v>
      </c>
    </row>
    <row r="105" s="11" customFormat="1">
      <c r="B105" s="213"/>
      <c r="C105" s="214"/>
      <c r="D105" s="215" t="s">
        <v>120</v>
      </c>
      <c r="E105" s="216" t="s">
        <v>1</v>
      </c>
      <c r="F105" s="217" t="s">
        <v>143</v>
      </c>
      <c r="G105" s="214"/>
      <c r="H105" s="218">
        <v>401.46499999999998</v>
      </c>
      <c r="I105" s="219"/>
      <c r="J105" s="214"/>
      <c r="K105" s="214"/>
      <c r="L105" s="220"/>
      <c r="M105" s="221"/>
      <c r="N105" s="222"/>
      <c r="O105" s="222"/>
      <c r="P105" s="222"/>
      <c r="Q105" s="222"/>
      <c r="R105" s="222"/>
      <c r="S105" s="222"/>
      <c r="T105" s="223"/>
      <c r="AT105" s="224" t="s">
        <v>120</v>
      </c>
      <c r="AU105" s="224" t="s">
        <v>78</v>
      </c>
      <c r="AV105" s="11" t="s">
        <v>78</v>
      </c>
      <c r="AW105" s="11" t="s">
        <v>32</v>
      </c>
      <c r="AX105" s="11" t="s">
        <v>69</v>
      </c>
      <c r="AY105" s="224" t="s">
        <v>111</v>
      </c>
    </row>
    <row r="106" s="11" customFormat="1">
      <c r="B106" s="213"/>
      <c r="C106" s="214"/>
      <c r="D106" s="215" t="s">
        <v>120</v>
      </c>
      <c r="E106" s="216" t="s">
        <v>1</v>
      </c>
      <c r="F106" s="217" t="s">
        <v>144</v>
      </c>
      <c r="G106" s="214"/>
      <c r="H106" s="218">
        <v>127.65000000000001</v>
      </c>
      <c r="I106" s="219"/>
      <c r="J106" s="214"/>
      <c r="K106" s="214"/>
      <c r="L106" s="220"/>
      <c r="M106" s="221"/>
      <c r="N106" s="222"/>
      <c r="O106" s="222"/>
      <c r="P106" s="222"/>
      <c r="Q106" s="222"/>
      <c r="R106" s="222"/>
      <c r="S106" s="222"/>
      <c r="T106" s="223"/>
      <c r="AT106" s="224" t="s">
        <v>120</v>
      </c>
      <c r="AU106" s="224" t="s">
        <v>78</v>
      </c>
      <c r="AV106" s="11" t="s">
        <v>78</v>
      </c>
      <c r="AW106" s="11" t="s">
        <v>32</v>
      </c>
      <c r="AX106" s="11" t="s">
        <v>69</v>
      </c>
      <c r="AY106" s="224" t="s">
        <v>111</v>
      </c>
    </row>
    <row r="107" s="12" customFormat="1">
      <c r="B107" s="225"/>
      <c r="C107" s="226"/>
      <c r="D107" s="215" t="s">
        <v>120</v>
      </c>
      <c r="E107" s="227" t="s">
        <v>1</v>
      </c>
      <c r="F107" s="228" t="s">
        <v>122</v>
      </c>
      <c r="G107" s="226"/>
      <c r="H107" s="229">
        <v>529.11500000000001</v>
      </c>
      <c r="I107" s="230"/>
      <c r="J107" s="226"/>
      <c r="K107" s="226"/>
      <c r="L107" s="231"/>
      <c r="M107" s="232"/>
      <c r="N107" s="233"/>
      <c r="O107" s="233"/>
      <c r="P107" s="233"/>
      <c r="Q107" s="233"/>
      <c r="R107" s="233"/>
      <c r="S107" s="233"/>
      <c r="T107" s="234"/>
      <c r="AT107" s="235" t="s">
        <v>120</v>
      </c>
      <c r="AU107" s="235" t="s">
        <v>78</v>
      </c>
      <c r="AV107" s="12" t="s">
        <v>118</v>
      </c>
      <c r="AW107" s="12" t="s">
        <v>32</v>
      </c>
      <c r="AX107" s="12" t="s">
        <v>74</v>
      </c>
      <c r="AY107" s="235" t="s">
        <v>111</v>
      </c>
    </row>
    <row r="108" s="1" customFormat="1" ht="16.5" customHeight="1">
      <c r="B108" s="37"/>
      <c r="C108" s="201" t="s">
        <v>145</v>
      </c>
      <c r="D108" s="201" t="s">
        <v>113</v>
      </c>
      <c r="E108" s="202" t="s">
        <v>146</v>
      </c>
      <c r="F108" s="203" t="s">
        <v>147</v>
      </c>
      <c r="G108" s="204" t="s">
        <v>116</v>
      </c>
      <c r="H108" s="205">
        <v>636</v>
      </c>
      <c r="I108" s="206"/>
      <c r="J108" s="207">
        <f>ROUND(I108*H108,2)</f>
        <v>0</v>
      </c>
      <c r="K108" s="203" t="s">
        <v>117</v>
      </c>
      <c r="L108" s="42"/>
      <c r="M108" s="208" t="s">
        <v>1</v>
      </c>
      <c r="N108" s="209" t="s">
        <v>40</v>
      </c>
      <c r="O108" s="78"/>
      <c r="P108" s="210">
        <f>O108*H108</f>
        <v>0</v>
      </c>
      <c r="Q108" s="210">
        <v>9.0000000000000006E-05</v>
      </c>
      <c r="R108" s="210">
        <f>Q108*H108</f>
        <v>0.057240000000000006</v>
      </c>
      <c r="S108" s="210">
        <v>0.25600000000000001</v>
      </c>
      <c r="T108" s="211">
        <f>S108*H108</f>
        <v>162.816</v>
      </c>
      <c r="AR108" s="16" t="s">
        <v>118</v>
      </c>
      <c r="AT108" s="16" t="s">
        <v>113</v>
      </c>
      <c r="AU108" s="16" t="s">
        <v>78</v>
      </c>
      <c r="AY108" s="16" t="s">
        <v>111</v>
      </c>
      <c r="BE108" s="212">
        <f>IF(N108="základní",J108,0)</f>
        <v>0</v>
      </c>
      <c r="BF108" s="212">
        <f>IF(N108="snížená",J108,0)</f>
        <v>0</v>
      </c>
      <c r="BG108" s="212">
        <f>IF(N108="zákl. přenesená",J108,0)</f>
        <v>0</v>
      </c>
      <c r="BH108" s="212">
        <f>IF(N108="sníž. přenesená",J108,0)</f>
        <v>0</v>
      </c>
      <c r="BI108" s="212">
        <f>IF(N108="nulová",J108,0)</f>
        <v>0</v>
      </c>
      <c r="BJ108" s="16" t="s">
        <v>74</v>
      </c>
      <c r="BK108" s="212">
        <f>ROUND(I108*H108,2)</f>
        <v>0</v>
      </c>
      <c r="BL108" s="16" t="s">
        <v>118</v>
      </c>
      <c r="BM108" s="16" t="s">
        <v>148</v>
      </c>
    </row>
    <row r="109" s="1" customFormat="1" ht="16.5" customHeight="1">
      <c r="B109" s="37"/>
      <c r="C109" s="201" t="s">
        <v>149</v>
      </c>
      <c r="D109" s="201" t="s">
        <v>113</v>
      </c>
      <c r="E109" s="202" t="s">
        <v>150</v>
      </c>
      <c r="F109" s="203" t="s">
        <v>151</v>
      </c>
      <c r="G109" s="204" t="s">
        <v>152</v>
      </c>
      <c r="H109" s="205">
        <v>180</v>
      </c>
      <c r="I109" s="206"/>
      <c r="J109" s="207">
        <f>ROUND(I109*H109,2)</f>
        <v>0</v>
      </c>
      <c r="K109" s="203" t="s">
        <v>117</v>
      </c>
      <c r="L109" s="42"/>
      <c r="M109" s="208" t="s">
        <v>1</v>
      </c>
      <c r="N109" s="209" t="s">
        <v>40</v>
      </c>
      <c r="O109" s="78"/>
      <c r="P109" s="210">
        <f>O109*H109</f>
        <v>0</v>
      </c>
      <c r="Q109" s="210">
        <v>0</v>
      </c>
      <c r="R109" s="210">
        <f>Q109*H109</f>
        <v>0</v>
      </c>
      <c r="S109" s="210">
        <v>0.20499999999999999</v>
      </c>
      <c r="T109" s="211">
        <f>S109*H109</f>
        <v>36.899999999999999</v>
      </c>
      <c r="AR109" s="16" t="s">
        <v>118</v>
      </c>
      <c r="AT109" s="16" t="s">
        <v>113</v>
      </c>
      <c r="AU109" s="16" t="s">
        <v>78</v>
      </c>
      <c r="AY109" s="16" t="s">
        <v>111</v>
      </c>
      <c r="BE109" s="212">
        <f>IF(N109="základní",J109,0)</f>
        <v>0</v>
      </c>
      <c r="BF109" s="212">
        <f>IF(N109="snížená",J109,0)</f>
        <v>0</v>
      </c>
      <c r="BG109" s="212">
        <f>IF(N109="zákl. přenesená",J109,0)</f>
        <v>0</v>
      </c>
      <c r="BH109" s="212">
        <f>IF(N109="sníž. přenesená",J109,0)</f>
        <v>0</v>
      </c>
      <c r="BI109" s="212">
        <f>IF(N109="nulová",J109,0)</f>
        <v>0</v>
      </c>
      <c r="BJ109" s="16" t="s">
        <v>74</v>
      </c>
      <c r="BK109" s="212">
        <f>ROUND(I109*H109,2)</f>
        <v>0</v>
      </c>
      <c r="BL109" s="16" t="s">
        <v>118</v>
      </c>
      <c r="BM109" s="16" t="s">
        <v>153</v>
      </c>
    </row>
    <row r="110" s="11" customFormat="1">
      <c r="B110" s="213"/>
      <c r="C110" s="214"/>
      <c r="D110" s="215" t="s">
        <v>120</v>
      </c>
      <c r="E110" s="216" t="s">
        <v>1</v>
      </c>
      <c r="F110" s="217" t="s">
        <v>154</v>
      </c>
      <c r="G110" s="214"/>
      <c r="H110" s="218">
        <v>180</v>
      </c>
      <c r="I110" s="219"/>
      <c r="J110" s="214"/>
      <c r="K110" s="214"/>
      <c r="L110" s="220"/>
      <c r="M110" s="221"/>
      <c r="N110" s="222"/>
      <c r="O110" s="222"/>
      <c r="P110" s="222"/>
      <c r="Q110" s="222"/>
      <c r="R110" s="222"/>
      <c r="S110" s="222"/>
      <c r="T110" s="223"/>
      <c r="AT110" s="224" t="s">
        <v>120</v>
      </c>
      <c r="AU110" s="224" t="s">
        <v>78</v>
      </c>
      <c r="AV110" s="11" t="s">
        <v>78</v>
      </c>
      <c r="AW110" s="11" t="s">
        <v>32</v>
      </c>
      <c r="AX110" s="11" t="s">
        <v>69</v>
      </c>
      <c r="AY110" s="224" t="s">
        <v>111</v>
      </c>
    </row>
    <row r="111" s="12" customFormat="1">
      <c r="B111" s="225"/>
      <c r="C111" s="226"/>
      <c r="D111" s="215" t="s">
        <v>120</v>
      </c>
      <c r="E111" s="227" t="s">
        <v>1</v>
      </c>
      <c r="F111" s="228" t="s">
        <v>122</v>
      </c>
      <c r="G111" s="226"/>
      <c r="H111" s="229">
        <v>180</v>
      </c>
      <c r="I111" s="230"/>
      <c r="J111" s="226"/>
      <c r="K111" s="226"/>
      <c r="L111" s="231"/>
      <c r="M111" s="232"/>
      <c r="N111" s="233"/>
      <c r="O111" s="233"/>
      <c r="P111" s="233"/>
      <c r="Q111" s="233"/>
      <c r="R111" s="233"/>
      <c r="S111" s="233"/>
      <c r="T111" s="234"/>
      <c r="AT111" s="235" t="s">
        <v>120</v>
      </c>
      <c r="AU111" s="235" t="s">
        <v>78</v>
      </c>
      <c r="AV111" s="12" t="s">
        <v>118</v>
      </c>
      <c r="AW111" s="12" t="s">
        <v>32</v>
      </c>
      <c r="AX111" s="12" t="s">
        <v>74</v>
      </c>
      <c r="AY111" s="235" t="s">
        <v>111</v>
      </c>
    </row>
    <row r="112" s="1" customFormat="1" ht="16.5" customHeight="1">
      <c r="B112" s="37"/>
      <c r="C112" s="201" t="s">
        <v>155</v>
      </c>
      <c r="D112" s="201" t="s">
        <v>113</v>
      </c>
      <c r="E112" s="202" t="s">
        <v>156</v>
      </c>
      <c r="F112" s="203" t="s">
        <v>157</v>
      </c>
      <c r="G112" s="204" t="s">
        <v>116</v>
      </c>
      <c r="H112" s="205">
        <v>1677.1199999999999</v>
      </c>
      <c r="I112" s="206"/>
      <c r="J112" s="207">
        <f>ROUND(I112*H112,2)</f>
        <v>0</v>
      </c>
      <c r="K112" s="203" t="s">
        <v>117</v>
      </c>
      <c r="L112" s="42"/>
      <c r="M112" s="208" t="s">
        <v>1</v>
      </c>
      <c r="N112" s="209" t="s">
        <v>40</v>
      </c>
      <c r="O112" s="78"/>
      <c r="P112" s="210">
        <f>O112*H112</f>
        <v>0</v>
      </c>
      <c r="Q112" s="210">
        <v>0</v>
      </c>
      <c r="R112" s="210">
        <f>Q112*H112</f>
        <v>0</v>
      </c>
      <c r="S112" s="210">
        <v>0</v>
      </c>
      <c r="T112" s="211">
        <f>S112*H112</f>
        <v>0</v>
      </c>
      <c r="AR112" s="16" t="s">
        <v>118</v>
      </c>
      <c r="AT112" s="16" t="s">
        <v>113</v>
      </c>
      <c r="AU112" s="16" t="s">
        <v>78</v>
      </c>
      <c r="AY112" s="16" t="s">
        <v>111</v>
      </c>
      <c r="BE112" s="212">
        <f>IF(N112="základní",J112,0)</f>
        <v>0</v>
      </c>
      <c r="BF112" s="212">
        <f>IF(N112="snížená",J112,0)</f>
        <v>0</v>
      </c>
      <c r="BG112" s="212">
        <f>IF(N112="zákl. přenesená",J112,0)</f>
        <v>0</v>
      </c>
      <c r="BH112" s="212">
        <f>IF(N112="sníž. přenesená",J112,0)</f>
        <v>0</v>
      </c>
      <c r="BI112" s="212">
        <f>IF(N112="nulová",J112,0)</f>
        <v>0</v>
      </c>
      <c r="BJ112" s="16" t="s">
        <v>74</v>
      </c>
      <c r="BK112" s="212">
        <f>ROUND(I112*H112,2)</f>
        <v>0</v>
      </c>
      <c r="BL112" s="16" t="s">
        <v>118</v>
      </c>
      <c r="BM112" s="16" t="s">
        <v>158</v>
      </c>
    </row>
    <row r="113" s="11" customFormat="1">
      <c r="B113" s="213"/>
      <c r="C113" s="214"/>
      <c r="D113" s="215" t="s">
        <v>120</v>
      </c>
      <c r="E113" s="216" t="s">
        <v>1</v>
      </c>
      <c r="F113" s="217" t="s">
        <v>159</v>
      </c>
      <c r="G113" s="214"/>
      <c r="H113" s="218">
        <v>418.92000000000002</v>
      </c>
      <c r="I113" s="219"/>
      <c r="J113" s="214"/>
      <c r="K113" s="214"/>
      <c r="L113" s="220"/>
      <c r="M113" s="221"/>
      <c r="N113" s="222"/>
      <c r="O113" s="222"/>
      <c r="P113" s="222"/>
      <c r="Q113" s="222"/>
      <c r="R113" s="222"/>
      <c r="S113" s="222"/>
      <c r="T113" s="223"/>
      <c r="AT113" s="224" t="s">
        <v>120</v>
      </c>
      <c r="AU113" s="224" t="s">
        <v>78</v>
      </c>
      <c r="AV113" s="11" t="s">
        <v>78</v>
      </c>
      <c r="AW113" s="11" t="s">
        <v>32</v>
      </c>
      <c r="AX113" s="11" t="s">
        <v>69</v>
      </c>
      <c r="AY113" s="224" t="s">
        <v>111</v>
      </c>
    </row>
    <row r="114" s="11" customFormat="1">
      <c r="B114" s="213"/>
      <c r="C114" s="214"/>
      <c r="D114" s="215" t="s">
        <v>120</v>
      </c>
      <c r="E114" s="216" t="s">
        <v>1</v>
      </c>
      <c r="F114" s="217" t="s">
        <v>160</v>
      </c>
      <c r="G114" s="214"/>
      <c r="H114" s="218">
        <v>127.65000000000001</v>
      </c>
      <c r="I114" s="219"/>
      <c r="J114" s="214"/>
      <c r="K114" s="214"/>
      <c r="L114" s="220"/>
      <c r="M114" s="221"/>
      <c r="N114" s="222"/>
      <c r="O114" s="222"/>
      <c r="P114" s="222"/>
      <c r="Q114" s="222"/>
      <c r="R114" s="222"/>
      <c r="S114" s="222"/>
      <c r="T114" s="223"/>
      <c r="AT114" s="224" t="s">
        <v>120</v>
      </c>
      <c r="AU114" s="224" t="s">
        <v>78</v>
      </c>
      <c r="AV114" s="11" t="s">
        <v>78</v>
      </c>
      <c r="AW114" s="11" t="s">
        <v>32</v>
      </c>
      <c r="AX114" s="11" t="s">
        <v>69</v>
      </c>
      <c r="AY114" s="224" t="s">
        <v>111</v>
      </c>
    </row>
    <row r="115" s="11" customFormat="1">
      <c r="B115" s="213"/>
      <c r="C115" s="214"/>
      <c r="D115" s="215" t="s">
        <v>120</v>
      </c>
      <c r="E115" s="216" t="s">
        <v>1</v>
      </c>
      <c r="F115" s="217" t="s">
        <v>161</v>
      </c>
      <c r="G115" s="214"/>
      <c r="H115" s="218">
        <v>251.965</v>
      </c>
      <c r="I115" s="219"/>
      <c r="J115" s="214"/>
      <c r="K115" s="214"/>
      <c r="L115" s="220"/>
      <c r="M115" s="221"/>
      <c r="N115" s="222"/>
      <c r="O115" s="222"/>
      <c r="P115" s="222"/>
      <c r="Q115" s="222"/>
      <c r="R115" s="222"/>
      <c r="S115" s="222"/>
      <c r="T115" s="223"/>
      <c r="AT115" s="224" t="s">
        <v>120</v>
      </c>
      <c r="AU115" s="224" t="s">
        <v>78</v>
      </c>
      <c r="AV115" s="11" t="s">
        <v>78</v>
      </c>
      <c r="AW115" s="11" t="s">
        <v>32</v>
      </c>
      <c r="AX115" s="11" t="s">
        <v>69</v>
      </c>
      <c r="AY115" s="224" t="s">
        <v>111</v>
      </c>
    </row>
    <row r="116" s="11" customFormat="1">
      <c r="B116" s="213"/>
      <c r="C116" s="214"/>
      <c r="D116" s="215" t="s">
        <v>120</v>
      </c>
      <c r="E116" s="216" t="s">
        <v>1</v>
      </c>
      <c r="F116" s="217" t="s">
        <v>162</v>
      </c>
      <c r="G116" s="214"/>
      <c r="H116" s="218">
        <v>103.845</v>
      </c>
      <c r="I116" s="219"/>
      <c r="J116" s="214"/>
      <c r="K116" s="214"/>
      <c r="L116" s="220"/>
      <c r="M116" s="221"/>
      <c r="N116" s="222"/>
      <c r="O116" s="222"/>
      <c r="P116" s="222"/>
      <c r="Q116" s="222"/>
      <c r="R116" s="222"/>
      <c r="S116" s="222"/>
      <c r="T116" s="223"/>
      <c r="AT116" s="224" t="s">
        <v>120</v>
      </c>
      <c r="AU116" s="224" t="s">
        <v>78</v>
      </c>
      <c r="AV116" s="11" t="s">
        <v>78</v>
      </c>
      <c r="AW116" s="11" t="s">
        <v>32</v>
      </c>
      <c r="AX116" s="11" t="s">
        <v>69</v>
      </c>
      <c r="AY116" s="224" t="s">
        <v>111</v>
      </c>
    </row>
    <row r="117" s="11" customFormat="1">
      <c r="B117" s="213"/>
      <c r="C117" s="214"/>
      <c r="D117" s="215" t="s">
        <v>120</v>
      </c>
      <c r="E117" s="216" t="s">
        <v>1</v>
      </c>
      <c r="F117" s="217" t="s">
        <v>163</v>
      </c>
      <c r="G117" s="214"/>
      <c r="H117" s="218">
        <v>86.825000000000003</v>
      </c>
      <c r="I117" s="219"/>
      <c r="J117" s="214"/>
      <c r="K117" s="214"/>
      <c r="L117" s="220"/>
      <c r="M117" s="221"/>
      <c r="N117" s="222"/>
      <c r="O117" s="222"/>
      <c r="P117" s="222"/>
      <c r="Q117" s="222"/>
      <c r="R117" s="222"/>
      <c r="S117" s="222"/>
      <c r="T117" s="223"/>
      <c r="AT117" s="224" t="s">
        <v>120</v>
      </c>
      <c r="AU117" s="224" t="s">
        <v>78</v>
      </c>
      <c r="AV117" s="11" t="s">
        <v>78</v>
      </c>
      <c r="AW117" s="11" t="s">
        <v>32</v>
      </c>
      <c r="AX117" s="11" t="s">
        <v>69</v>
      </c>
      <c r="AY117" s="224" t="s">
        <v>111</v>
      </c>
    </row>
    <row r="118" s="11" customFormat="1">
      <c r="B118" s="213"/>
      <c r="C118" s="214"/>
      <c r="D118" s="215" t="s">
        <v>120</v>
      </c>
      <c r="E118" s="216" t="s">
        <v>1</v>
      </c>
      <c r="F118" s="217" t="s">
        <v>164</v>
      </c>
      <c r="G118" s="214"/>
      <c r="H118" s="218">
        <v>158.80000000000001</v>
      </c>
      <c r="I118" s="219"/>
      <c r="J118" s="214"/>
      <c r="K118" s="214"/>
      <c r="L118" s="220"/>
      <c r="M118" s="221"/>
      <c r="N118" s="222"/>
      <c r="O118" s="222"/>
      <c r="P118" s="222"/>
      <c r="Q118" s="222"/>
      <c r="R118" s="222"/>
      <c r="S118" s="222"/>
      <c r="T118" s="223"/>
      <c r="AT118" s="224" t="s">
        <v>120</v>
      </c>
      <c r="AU118" s="224" t="s">
        <v>78</v>
      </c>
      <c r="AV118" s="11" t="s">
        <v>78</v>
      </c>
      <c r="AW118" s="11" t="s">
        <v>32</v>
      </c>
      <c r="AX118" s="11" t="s">
        <v>69</v>
      </c>
      <c r="AY118" s="224" t="s">
        <v>111</v>
      </c>
    </row>
    <row r="119" s="11" customFormat="1">
      <c r="B119" s="213"/>
      <c r="C119" s="214"/>
      <c r="D119" s="215" t="s">
        <v>120</v>
      </c>
      <c r="E119" s="216" t="s">
        <v>1</v>
      </c>
      <c r="F119" s="217" t="s">
        <v>165</v>
      </c>
      <c r="G119" s="214"/>
      <c r="H119" s="218">
        <v>529.11500000000001</v>
      </c>
      <c r="I119" s="219"/>
      <c r="J119" s="214"/>
      <c r="K119" s="214"/>
      <c r="L119" s="220"/>
      <c r="M119" s="221"/>
      <c r="N119" s="222"/>
      <c r="O119" s="222"/>
      <c r="P119" s="222"/>
      <c r="Q119" s="222"/>
      <c r="R119" s="222"/>
      <c r="S119" s="222"/>
      <c r="T119" s="223"/>
      <c r="AT119" s="224" t="s">
        <v>120</v>
      </c>
      <c r="AU119" s="224" t="s">
        <v>78</v>
      </c>
      <c r="AV119" s="11" t="s">
        <v>78</v>
      </c>
      <c r="AW119" s="11" t="s">
        <v>32</v>
      </c>
      <c r="AX119" s="11" t="s">
        <v>69</v>
      </c>
      <c r="AY119" s="224" t="s">
        <v>111</v>
      </c>
    </row>
    <row r="120" s="12" customFormat="1">
      <c r="B120" s="225"/>
      <c r="C120" s="226"/>
      <c r="D120" s="215" t="s">
        <v>120</v>
      </c>
      <c r="E120" s="227" t="s">
        <v>1</v>
      </c>
      <c r="F120" s="228" t="s">
        <v>122</v>
      </c>
      <c r="G120" s="226"/>
      <c r="H120" s="229">
        <v>1677.1199999999999</v>
      </c>
      <c r="I120" s="230"/>
      <c r="J120" s="226"/>
      <c r="K120" s="226"/>
      <c r="L120" s="231"/>
      <c r="M120" s="232"/>
      <c r="N120" s="233"/>
      <c r="O120" s="233"/>
      <c r="P120" s="233"/>
      <c r="Q120" s="233"/>
      <c r="R120" s="233"/>
      <c r="S120" s="233"/>
      <c r="T120" s="234"/>
      <c r="AT120" s="235" t="s">
        <v>120</v>
      </c>
      <c r="AU120" s="235" t="s">
        <v>78</v>
      </c>
      <c r="AV120" s="12" t="s">
        <v>118</v>
      </c>
      <c r="AW120" s="12" t="s">
        <v>32</v>
      </c>
      <c r="AX120" s="12" t="s">
        <v>74</v>
      </c>
      <c r="AY120" s="235" t="s">
        <v>111</v>
      </c>
    </row>
    <row r="121" s="10" customFormat="1" ht="22.8" customHeight="1">
      <c r="B121" s="185"/>
      <c r="C121" s="186"/>
      <c r="D121" s="187" t="s">
        <v>68</v>
      </c>
      <c r="E121" s="199" t="s">
        <v>138</v>
      </c>
      <c r="F121" s="199" t="s">
        <v>166</v>
      </c>
      <c r="G121" s="186"/>
      <c r="H121" s="186"/>
      <c r="I121" s="189"/>
      <c r="J121" s="200">
        <f>BK121</f>
        <v>0</v>
      </c>
      <c r="K121" s="186"/>
      <c r="L121" s="191"/>
      <c r="M121" s="192"/>
      <c r="N121" s="193"/>
      <c r="O121" s="193"/>
      <c r="P121" s="194">
        <f>SUM(P122:P173)</f>
        <v>0</v>
      </c>
      <c r="Q121" s="193"/>
      <c r="R121" s="194">
        <f>SUM(R122:R173)</f>
        <v>111.430931</v>
      </c>
      <c r="S121" s="193"/>
      <c r="T121" s="195">
        <f>SUM(T122:T173)</f>
        <v>0</v>
      </c>
      <c r="AR121" s="196" t="s">
        <v>74</v>
      </c>
      <c r="AT121" s="197" t="s">
        <v>68</v>
      </c>
      <c r="AU121" s="197" t="s">
        <v>74</v>
      </c>
      <c r="AY121" s="196" t="s">
        <v>111</v>
      </c>
      <c r="BK121" s="198">
        <f>SUM(BK122:BK173)</f>
        <v>0</v>
      </c>
    </row>
    <row r="122" s="1" customFormat="1" ht="16.5" customHeight="1">
      <c r="B122" s="37"/>
      <c r="C122" s="201" t="s">
        <v>167</v>
      </c>
      <c r="D122" s="201" t="s">
        <v>113</v>
      </c>
      <c r="E122" s="202" t="s">
        <v>168</v>
      </c>
      <c r="F122" s="203" t="s">
        <v>169</v>
      </c>
      <c r="G122" s="204" t="s">
        <v>116</v>
      </c>
      <c r="H122" s="205">
        <v>251.965</v>
      </c>
      <c r="I122" s="206"/>
      <c r="J122" s="207">
        <f>ROUND(I122*H122,2)</f>
        <v>0</v>
      </c>
      <c r="K122" s="203" t="s">
        <v>117</v>
      </c>
      <c r="L122" s="42"/>
      <c r="M122" s="208" t="s">
        <v>1</v>
      </c>
      <c r="N122" s="209" t="s">
        <v>40</v>
      </c>
      <c r="O122" s="78"/>
      <c r="P122" s="210">
        <f>O122*H122</f>
        <v>0</v>
      </c>
      <c r="Q122" s="210">
        <v>0</v>
      </c>
      <c r="R122" s="210">
        <f>Q122*H122</f>
        <v>0</v>
      </c>
      <c r="S122" s="210">
        <v>0</v>
      </c>
      <c r="T122" s="211">
        <f>S122*H122</f>
        <v>0</v>
      </c>
      <c r="AR122" s="16" t="s">
        <v>118</v>
      </c>
      <c r="AT122" s="16" t="s">
        <v>113</v>
      </c>
      <c r="AU122" s="16" t="s">
        <v>78</v>
      </c>
      <c r="AY122" s="16" t="s">
        <v>111</v>
      </c>
      <c r="BE122" s="212">
        <f>IF(N122="základní",J122,0)</f>
        <v>0</v>
      </c>
      <c r="BF122" s="212">
        <f>IF(N122="snížená",J122,0)</f>
        <v>0</v>
      </c>
      <c r="BG122" s="212">
        <f>IF(N122="zákl. přenesená",J122,0)</f>
        <v>0</v>
      </c>
      <c r="BH122" s="212">
        <f>IF(N122="sníž. přenesená",J122,0)</f>
        <v>0</v>
      </c>
      <c r="BI122" s="212">
        <f>IF(N122="nulová",J122,0)</f>
        <v>0</v>
      </c>
      <c r="BJ122" s="16" t="s">
        <v>74</v>
      </c>
      <c r="BK122" s="212">
        <f>ROUND(I122*H122,2)</f>
        <v>0</v>
      </c>
      <c r="BL122" s="16" t="s">
        <v>118</v>
      </c>
      <c r="BM122" s="16" t="s">
        <v>170</v>
      </c>
    </row>
    <row r="123" s="11" customFormat="1">
      <c r="B123" s="213"/>
      <c r="C123" s="214"/>
      <c r="D123" s="215" t="s">
        <v>120</v>
      </c>
      <c r="E123" s="216" t="s">
        <v>1</v>
      </c>
      <c r="F123" s="217" t="s">
        <v>171</v>
      </c>
      <c r="G123" s="214"/>
      <c r="H123" s="218">
        <v>251.965</v>
      </c>
      <c r="I123" s="219"/>
      <c r="J123" s="214"/>
      <c r="K123" s="214"/>
      <c r="L123" s="220"/>
      <c r="M123" s="221"/>
      <c r="N123" s="222"/>
      <c r="O123" s="222"/>
      <c r="P123" s="222"/>
      <c r="Q123" s="222"/>
      <c r="R123" s="222"/>
      <c r="S123" s="222"/>
      <c r="T123" s="223"/>
      <c r="AT123" s="224" t="s">
        <v>120</v>
      </c>
      <c r="AU123" s="224" t="s">
        <v>78</v>
      </c>
      <c r="AV123" s="11" t="s">
        <v>78</v>
      </c>
      <c r="AW123" s="11" t="s">
        <v>32</v>
      </c>
      <c r="AX123" s="11" t="s">
        <v>69</v>
      </c>
      <c r="AY123" s="224" t="s">
        <v>111</v>
      </c>
    </row>
    <row r="124" s="12" customFormat="1">
      <c r="B124" s="225"/>
      <c r="C124" s="226"/>
      <c r="D124" s="215" t="s">
        <v>120</v>
      </c>
      <c r="E124" s="227" t="s">
        <v>1</v>
      </c>
      <c r="F124" s="228" t="s">
        <v>122</v>
      </c>
      <c r="G124" s="226"/>
      <c r="H124" s="229">
        <v>251.965</v>
      </c>
      <c r="I124" s="230"/>
      <c r="J124" s="226"/>
      <c r="K124" s="226"/>
      <c r="L124" s="231"/>
      <c r="M124" s="232"/>
      <c r="N124" s="233"/>
      <c r="O124" s="233"/>
      <c r="P124" s="233"/>
      <c r="Q124" s="233"/>
      <c r="R124" s="233"/>
      <c r="S124" s="233"/>
      <c r="T124" s="234"/>
      <c r="AT124" s="235" t="s">
        <v>120</v>
      </c>
      <c r="AU124" s="235" t="s">
        <v>78</v>
      </c>
      <c r="AV124" s="12" t="s">
        <v>118</v>
      </c>
      <c r="AW124" s="12" t="s">
        <v>32</v>
      </c>
      <c r="AX124" s="12" t="s">
        <v>74</v>
      </c>
      <c r="AY124" s="235" t="s">
        <v>111</v>
      </c>
    </row>
    <row r="125" s="1" customFormat="1" ht="16.5" customHeight="1">
      <c r="B125" s="37"/>
      <c r="C125" s="201" t="s">
        <v>172</v>
      </c>
      <c r="D125" s="201" t="s">
        <v>113</v>
      </c>
      <c r="E125" s="202" t="s">
        <v>173</v>
      </c>
      <c r="F125" s="203" t="s">
        <v>174</v>
      </c>
      <c r="G125" s="204" t="s">
        <v>116</v>
      </c>
      <c r="H125" s="205">
        <v>231.49500000000001</v>
      </c>
      <c r="I125" s="206"/>
      <c r="J125" s="207">
        <f>ROUND(I125*H125,2)</f>
        <v>0</v>
      </c>
      <c r="K125" s="203" t="s">
        <v>117</v>
      </c>
      <c r="L125" s="42"/>
      <c r="M125" s="208" t="s">
        <v>1</v>
      </c>
      <c r="N125" s="209" t="s">
        <v>40</v>
      </c>
      <c r="O125" s="78"/>
      <c r="P125" s="210">
        <f>O125*H125</f>
        <v>0</v>
      </c>
      <c r="Q125" s="210">
        <v>0</v>
      </c>
      <c r="R125" s="210">
        <f>Q125*H125</f>
        <v>0</v>
      </c>
      <c r="S125" s="210">
        <v>0</v>
      </c>
      <c r="T125" s="211">
        <f>S125*H125</f>
        <v>0</v>
      </c>
      <c r="AR125" s="16" t="s">
        <v>118</v>
      </c>
      <c r="AT125" s="16" t="s">
        <v>113</v>
      </c>
      <c r="AU125" s="16" t="s">
        <v>78</v>
      </c>
      <c r="AY125" s="16" t="s">
        <v>111</v>
      </c>
      <c r="BE125" s="212">
        <f>IF(N125="základní",J125,0)</f>
        <v>0</v>
      </c>
      <c r="BF125" s="212">
        <f>IF(N125="snížená",J125,0)</f>
        <v>0</v>
      </c>
      <c r="BG125" s="212">
        <f>IF(N125="zákl. přenesená",J125,0)</f>
        <v>0</v>
      </c>
      <c r="BH125" s="212">
        <f>IF(N125="sníž. přenesená",J125,0)</f>
        <v>0</v>
      </c>
      <c r="BI125" s="212">
        <f>IF(N125="nulová",J125,0)</f>
        <v>0</v>
      </c>
      <c r="BJ125" s="16" t="s">
        <v>74</v>
      </c>
      <c r="BK125" s="212">
        <f>ROUND(I125*H125,2)</f>
        <v>0</v>
      </c>
      <c r="BL125" s="16" t="s">
        <v>118</v>
      </c>
      <c r="BM125" s="16" t="s">
        <v>175</v>
      </c>
    </row>
    <row r="126" s="11" customFormat="1">
      <c r="B126" s="213"/>
      <c r="C126" s="214"/>
      <c r="D126" s="215" t="s">
        <v>120</v>
      </c>
      <c r="E126" s="216" t="s">
        <v>1</v>
      </c>
      <c r="F126" s="217" t="s">
        <v>176</v>
      </c>
      <c r="G126" s="214"/>
      <c r="H126" s="218">
        <v>127.65000000000001</v>
      </c>
      <c r="I126" s="219"/>
      <c r="J126" s="214"/>
      <c r="K126" s="214"/>
      <c r="L126" s="220"/>
      <c r="M126" s="221"/>
      <c r="N126" s="222"/>
      <c r="O126" s="222"/>
      <c r="P126" s="222"/>
      <c r="Q126" s="222"/>
      <c r="R126" s="222"/>
      <c r="S126" s="222"/>
      <c r="T126" s="223"/>
      <c r="AT126" s="224" t="s">
        <v>120</v>
      </c>
      <c r="AU126" s="224" t="s">
        <v>78</v>
      </c>
      <c r="AV126" s="11" t="s">
        <v>78</v>
      </c>
      <c r="AW126" s="11" t="s">
        <v>32</v>
      </c>
      <c r="AX126" s="11" t="s">
        <v>69</v>
      </c>
      <c r="AY126" s="224" t="s">
        <v>111</v>
      </c>
    </row>
    <row r="127" s="11" customFormat="1">
      <c r="B127" s="213"/>
      <c r="C127" s="214"/>
      <c r="D127" s="215" t="s">
        <v>120</v>
      </c>
      <c r="E127" s="216" t="s">
        <v>1</v>
      </c>
      <c r="F127" s="217" t="s">
        <v>177</v>
      </c>
      <c r="G127" s="214"/>
      <c r="H127" s="218">
        <v>103.845</v>
      </c>
      <c r="I127" s="219"/>
      <c r="J127" s="214"/>
      <c r="K127" s="214"/>
      <c r="L127" s="220"/>
      <c r="M127" s="221"/>
      <c r="N127" s="222"/>
      <c r="O127" s="222"/>
      <c r="P127" s="222"/>
      <c r="Q127" s="222"/>
      <c r="R127" s="222"/>
      <c r="S127" s="222"/>
      <c r="T127" s="223"/>
      <c r="AT127" s="224" t="s">
        <v>120</v>
      </c>
      <c r="AU127" s="224" t="s">
        <v>78</v>
      </c>
      <c r="AV127" s="11" t="s">
        <v>78</v>
      </c>
      <c r="AW127" s="11" t="s">
        <v>32</v>
      </c>
      <c r="AX127" s="11" t="s">
        <v>69</v>
      </c>
      <c r="AY127" s="224" t="s">
        <v>111</v>
      </c>
    </row>
    <row r="128" s="12" customFormat="1">
      <c r="B128" s="225"/>
      <c r="C128" s="226"/>
      <c r="D128" s="215" t="s">
        <v>120</v>
      </c>
      <c r="E128" s="227" t="s">
        <v>1</v>
      </c>
      <c r="F128" s="228" t="s">
        <v>122</v>
      </c>
      <c r="G128" s="226"/>
      <c r="H128" s="229">
        <v>231.49500000000001</v>
      </c>
      <c r="I128" s="230"/>
      <c r="J128" s="226"/>
      <c r="K128" s="226"/>
      <c r="L128" s="231"/>
      <c r="M128" s="232"/>
      <c r="N128" s="233"/>
      <c r="O128" s="233"/>
      <c r="P128" s="233"/>
      <c r="Q128" s="233"/>
      <c r="R128" s="233"/>
      <c r="S128" s="233"/>
      <c r="T128" s="234"/>
      <c r="AT128" s="235" t="s">
        <v>120</v>
      </c>
      <c r="AU128" s="235" t="s">
        <v>78</v>
      </c>
      <c r="AV128" s="12" t="s">
        <v>118</v>
      </c>
      <c r="AW128" s="12" t="s">
        <v>32</v>
      </c>
      <c r="AX128" s="12" t="s">
        <v>74</v>
      </c>
      <c r="AY128" s="235" t="s">
        <v>111</v>
      </c>
    </row>
    <row r="129" s="1" customFormat="1" ht="16.5" customHeight="1">
      <c r="B129" s="37"/>
      <c r="C129" s="201" t="s">
        <v>178</v>
      </c>
      <c r="D129" s="201" t="s">
        <v>113</v>
      </c>
      <c r="E129" s="202" t="s">
        <v>179</v>
      </c>
      <c r="F129" s="203" t="s">
        <v>180</v>
      </c>
      <c r="G129" s="204" t="s">
        <v>116</v>
      </c>
      <c r="H129" s="205">
        <v>1108.0050000000001</v>
      </c>
      <c r="I129" s="206"/>
      <c r="J129" s="207">
        <f>ROUND(I129*H129,2)</f>
        <v>0</v>
      </c>
      <c r="K129" s="203" t="s">
        <v>117</v>
      </c>
      <c r="L129" s="42"/>
      <c r="M129" s="208" t="s">
        <v>1</v>
      </c>
      <c r="N129" s="209" t="s">
        <v>40</v>
      </c>
      <c r="O129" s="78"/>
      <c r="P129" s="210">
        <f>O129*H129</f>
        <v>0</v>
      </c>
      <c r="Q129" s="210">
        <v>0</v>
      </c>
      <c r="R129" s="210">
        <f>Q129*H129</f>
        <v>0</v>
      </c>
      <c r="S129" s="210">
        <v>0</v>
      </c>
      <c r="T129" s="211">
        <f>S129*H129</f>
        <v>0</v>
      </c>
      <c r="AR129" s="16" t="s">
        <v>118</v>
      </c>
      <c r="AT129" s="16" t="s">
        <v>113</v>
      </c>
      <c r="AU129" s="16" t="s">
        <v>78</v>
      </c>
      <c r="AY129" s="16" t="s">
        <v>111</v>
      </c>
      <c r="BE129" s="212">
        <f>IF(N129="základní",J129,0)</f>
        <v>0</v>
      </c>
      <c r="BF129" s="212">
        <f>IF(N129="snížená",J129,0)</f>
        <v>0</v>
      </c>
      <c r="BG129" s="212">
        <f>IF(N129="zákl. přenesená",J129,0)</f>
        <v>0</v>
      </c>
      <c r="BH129" s="212">
        <f>IF(N129="sníž. přenesená",J129,0)</f>
        <v>0</v>
      </c>
      <c r="BI129" s="212">
        <f>IF(N129="nulová",J129,0)</f>
        <v>0</v>
      </c>
      <c r="BJ129" s="16" t="s">
        <v>74</v>
      </c>
      <c r="BK129" s="212">
        <f>ROUND(I129*H129,2)</f>
        <v>0</v>
      </c>
      <c r="BL129" s="16" t="s">
        <v>118</v>
      </c>
      <c r="BM129" s="16" t="s">
        <v>181</v>
      </c>
    </row>
    <row r="130" s="13" customFormat="1">
      <c r="B130" s="236"/>
      <c r="C130" s="237"/>
      <c r="D130" s="215" t="s">
        <v>120</v>
      </c>
      <c r="E130" s="238" t="s">
        <v>1</v>
      </c>
      <c r="F130" s="239" t="s">
        <v>182</v>
      </c>
      <c r="G130" s="237"/>
      <c r="H130" s="238" t="s">
        <v>1</v>
      </c>
      <c r="I130" s="240"/>
      <c r="J130" s="237"/>
      <c r="K130" s="237"/>
      <c r="L130" s="241"/>
      <c r="M130" s="242"/>
      <c r="N130" s="243"/>
      <c r="O130" s="243"/>
      <c r="P130" s="243"/>
      <c r="Q130" s="243"/>
      <c r="R130" s="243"/>
      <c r="S130" s="243"/>
      <c r="T130" s="244"/>
      <c r="AT130" s="245" t="s">
        <v>120</v>
      </c>
      <c r="AU130" s="245" t="s">
        <v>78</v>
      </c>
      <c r="AV130" s="13" t="s">
        <v>74</v>
      </c>
      <c r="AW130" s="13" t="s">
        <v>32</v>
      </c>
      <c r="AX130" s="13" t="s">
        <v>69</v>
      </c>
      <c r="AY130" s="245" t="s">
        <v>111</v>
      </c>
    </row>
    <row r="131" s="11" customFormat="1">
      <c r="B131" s="213"/>
      <c r="C131" s="214"/>
      <c r="D131" s="215" t="s">
        <v>120</v>
      </c>
      <c r="E131" s="216" t="s">
        <v>1</v>
      </c>
      <c r="F131" s="217" t="s">
        <v>183</v>
      </c>
      <c r="G131" s="214"/>
      <c r="H131" s="218">
        <v>401.46499999999998</v>
      </c>
      <c r="I131" s="219"/>
      <c r="J131" s="214"/>
      <c r="K131" s="214"/>
      <c r="L131" s="220"/>
      <c r="M131" s="221"/>
      <c r="N131" s="222"/>
      <c r="O131" s="222"/>
      <c r="P131" s="222"/>
      <c r="Q131" s="222"/>
      <c r="R131" s="222"/>
      <c r="S131" s="222"/>
      <c r="T131" s="223"/>
      <c r="AT131" s="224" t="s">
        <v>120</v>
      </c>
      <c r="AU131" s="224" t="s">
        <v>78</v>
      </c>
      <c r="AV131" s="11" t="s">
        <v>78</v>
      </c>
      <c r="AW131" s="11" t="s">
        <v>32</v>
      </c>
      <c r="AX131" s="11" t="s">
        <v>69</v>
      </c>
      <c r="AY131" s="224" t="s">
        <v>111</v>
      </c>
    </row>
    <row r="132" s="14" customFormat="1">
      <c r="B132" s="246"/>
      <c r="C132" s="247"/>
      <c r="D132" s="215" t="s">
        <v>120</v>
      </c>
      <c r="E132" s="248" t="s">
        <v>1</v>
      </c>
      <c r="F132" s="249" t="s">
        <v>184</v>
      </c>
      <c r="G132" s="247"/>
      <c r="H132" s="250">
        <v>401.46499999999998</v>
      </c>
      <c r="I132" s="251"/>
      <c r="J132" s="247"/>
      <c r="K132" s="247"/>
      <c r="L132" s="252"/>
      <c r="M132" s="253"/>
      <c r="N132" s="254"/>
      <c r="O132" s="254"/>
      <c r="P132" s="254"/>
      <c r="Q132" s="254"/>
      <c r="R132" s="254"/>
      <c r="S132" s="254"/>
      <c r="T132" s="255"/>
      <c r="AT132" s="256" t="s">
        <v>120</v>
      </c>
      <c r="AU132" s="256" t="s">
        <v>78</v>
      </c>
      <c r="AV132" s="14" t="s">
        <v>126</v>
      </c>
      <c r="AW132" s="14" t="s">
        <v>32</v>
      </c>
      <c r="AX132" s="14" t="s">
        <v>69</v>
      </c>
      <c r="AY132" s="256" t="s">
        <v>111</v>
      </c>
    </row>
    <row r="133" s="13" customFormat="1">
      <c r="B133" s="236"/>
      <c r="C133" s="237"/>
      <c r="D133" s="215" t="s">
        <v>120</v>
      </c>
      <c r="E133" s="238" t="s">
        <v>1</v>
      </c>
      <c r="F133" s="239" t="s">
        <v>185</v>
      </c>
      <c r="G133" s="237"/>
      <c r="H133" s="238" t="s">
        <v>1</v>
      </c>
      <c r="I133" s="240"/>
      <c r="J133" s="237"/>
      <c r="K133" s="237"/>
      <c r="L133" s="241"/>
      <c r="M133" s="242"/>
      <c r="N133" s="243"/>
      <c r="O133" s="243"/>
      <c r="P133" s="243"/>
      <c r="Q133" s="243"/>
      <c r="R133" s="243"/>
      <c r="S133" s="243"/>
      <c r="T133" s="244"/>
      <c r="AT133" s="245" t="s">
        <v>120</v>
      </c>
      <c r="AU133" s="245" t="s">
        <v>78</v>
      </c>
      <c r="AV133" s="13" t="s">
        <v>74</v>
      </c>
      <c r="AW133" s="13" t="s">
        <v>32</v>
      </c>
      <c r="AX133" s="13" t="s">
        <v>69</v>
      </c>
      <c r="AY133" s="245" t="s">
        <v>111</v>
      </c>
    </row>
    <row r="134" s="11" customFormat="1">
      <c r="B134" s="213"/>
      <c r="C134" s="214"/>
      <c r="D134" s="215" t="s">
        <v>120</v>
      </c>
      <c r="E134" s="216" t="s">
        <v>1</v>
      </c>
      <c r="F134" s="217" t="s">
        <v>186</v>
      </c>
      <c r="G134" s="214"/>
      <c r="H134" s="218">
        <v>86.825000000000003</v>
      </c>
      <c r="I134" s="219"/>
      <c r="J134" s="214"/>
      <c r="K134" s="214"/>
      <c r="L134" s="220"/>
      <c r="M134" s="221"/>
      <c r="N134" s="222"/>
      <c r="O134" s="222"/>
      <c r="P134" s="222"/>
      <c r="Q134" s="222"/>
      <c r="R134" s="222"/>
      <c r="S134" s="222"/>
      <c r="T134" s="223"/>
      <c r="AT134" s="224" t="s">
        <v>120</v>
      </c>
      <c r="AU134" s="224" t="s">
        <v>78</v>
      </c>
      <c r="AV134" s="11" t="s">
        <v>78</v>
      </c>
      <c r="AW134" s="11" t="s">
        <v>32</v>
      </c>
      <c r="AX134" s="11" t="s">
        <v>69</v>
      </c>
      <c r="AY134" s="224" t="s">
        <v>111</v>
      </c>
    </row>
    <row r="135" s="11" customFormat="1">
      <c r="B135" s="213"/>
      <c r="C135" s="214"/>
      <c r="D135" s="215" t="s">
        <v>120</v>
      </c>
      <c r="E135" s="216" t="s">
        <v>1</v>
      </c>
      <c r="F135" s="217" t="s">
        <v>187</v>
      </c>
      <c r="G135" s="214"/>
      <c r="H135" s="218">
        <v>90.599999999999994</v>
      </c>
      <c r="I135" s="219"/>
      <c r="J135" s="214"/>
      <c r="K135" s="214"/>
      <c r="L135" s="220"/>
      <c r="M135" s="221"/>
      <c r="N135" s="222"/>
      <c r="O135" s="222"/>
      <c r="P135" s="222"/>
      <c r="Q135" s="222"/>
      <c r="R135" s="222"/>
      <c r="S135" s="222"/>
      <c r="T135" s="223"/>
      <c r="AT135" s="224" t="s">
        <v>120</v>
      </c>
      <c r="AU135" s="224" t="s">
        <v>78</v>
      </c>
      <c r="AV135" s="11" t="s">
        <v>78</v>
      </c>
      <c r="AW135" s="11" t="s">
        <v>32</v>
      </c>
      <c r="AX135" s="11" t="s">
        <v>69</v>
      </c>
      <c r="AY135" s="224" t="s">
        <v>111</v>
      </c>
    </row>
    <row r="136" s="14" customFormat="1">
      <c r="B136" s="246"/>
      <c r="C136" s="247"/>
      <c r="D136" s="215" t="s">
        <v>120</v>
      </c>
      <c r="E136" s="248" t="s">
        <v>1</v>
      </c>
      <c r="F136" s="249" t="s">
        <v>184</v>
      </c>
      <c r="G136" s="247"/>
      <c r="H136" s="250">
        <v>177.42500000000001</v>
      </c>
      <c r="I136" s="251"/>
      <c r="J136" s="247"/>
      <c r="K136" s="247"/>
      <c r="L136" s="252"/>
      <c r="M136" s="253"/>
      <c r="N136" s="254"/>
      <c r="O136" s="254"/>
      <c r="P136" s="254"/>
      <c r="Q136" s="254"/>
      <c r="R136" s="254"/>
      <c r="S136" s="254"/>
      <c r="T136" s="255"/>
      <c r="AT136" s="256" t="s">
        <v>120</v>
      </c>
      <c r="AU136" s="256" t="s">
        <v>78</v>
      </c>
      <c r="AV136" s="14" t="s">
        <v>126</v>
      </c>
      <c r="AW136" s="14" t="s">
        <v>32</v>
      </c>
      <c r="AX136" s="14" t="s">
        <v>69</v>
      </c>
      <c r="AY136" s="256" t="s">
        <v>111</v>
      </c>
    </row>
    <row r="137" s="11" customFormat="1">
      <c r="B137" s="213"/>
      <c r="C137" s="214"/>
      <c r="D137" s="215" t="s">
        <v>120</v>
      </c>
      <c r="E137" s="216" t="s">
        <v>1</v>
      </c>
      <c r="F137" s="217" t="s">
        <v>188</v>
      </c>
      <c r="G137" s="214"/>
      <c r="H137" s="218">
        <v>529.11500000000001</v>
      </c>
      <c r="I137" s="219"/>
      <c r="J137" s="214"/>
      <c r="K137" s="214"/>
      <c r="L137" s="220"/>
      <c r="M137" s="221"/>
      <c r="N137" s="222"/>
      <c r="O137" s="222"/>
      <c r="P137" s="222"/>
      <c r="Q137" s="222"/>
      <c r="R137" s="222"/>
      <c r="S137" s="222"/>
      <c r="T137" s="223"/>
      <c r="AT137" s="224" t="s">
        <v>120</v>
      </c>
      <c r="AU137" s="224" t="s">
        <v>78</v>
      </c>
      <c r="AV137" s="11" t="s">
        <v>78</v>
      </c>
      <c r="AW137" s="11" t="s">
        <v>32</v>
      </c>
      <c r="AX137" s="11" t="s">
        <v>69</v>
      </c>
      <c r="AY137" s="224" t="s">
        <v>111</v>
      </c>
    </row>
    <row r="138" s="14" customFormat="1">
      <c r="B138" s="246"/>
      <c r="C138" s="247"/>
      <c r="D138" s="215" t="s">
        <v>120</v>
      </c>
      <c r="E138" s="248" t="s">
        <v>1</v>
      </c>
      <c r="F138" s="249" t="s">
        <v>184</v>
      </c>
      <c r="G138" s="247"/>
      <c r="H138" s="250">
        <v>529.11500000000001</v>
      </c>
      <c r="I138" s="251"/>
      <c r="J138" s="247"/>
      <c r="K138" s="247"/>
      <c r="L138" s="252"/>
      <c r="M138" s="253"/>
      <c r="N138" s="254"/>
      <c r="O138" s="254"/>
      <c r="P138" s="254"/>
      <c r="Q138" s="254"/>
      <c r="R138" s="254"/>
      <c r="S138" s="254"/>
      <c r="T138" s="255"/>
      <c r="AT138" s="256" t="s">
        <v>120</v>
      </c>
      <c r="AU138" s="256" t="s">
        <v>78</v>
      </c>
      <c r="AV138" s="14" t="s">
        <v>126</v>
      </c>
      <c r="AW138" s="14" t="s">
        <v>32</v>
      </c>
      <c r="AX138" s="14" t="s">
        <v>69</v>
      </c>
      <c r="AY138" s="256" t="s">
        <v>111</v>
      </c>
    </row>
    <row r="139" s="12" customFormat="1">
      <c r="B139" s="225"/>
      <c r="C139" s="226"/>
      <c r="D139" s="215" t="s">
        <v>120</v>
      </c>
      <c r="E139" s="227" t="s">
        <v>1</v>
      </c>
      <c r="F139" s="228" t="s">
        <v>122</v>
      </c>
      <c r="G139" s="226"/>
      <c r="H139" s="229">
        <v>1108.0050000000001</v>
      </c>
      <c r="I139" s="230"/>
      <c r="J139" s="226"/>
      <c r="K139" s="226"/>
      <c r="L139" s="231"/>
      <c r="M139" s="232"/>
      <c r="N139" s="233"/>
      <c r="O139" s="233"/>
      <c r="P139" s="233"/>
      <c r="Q139" s="233"/>
      <c r="R139" s="233"/>
      <c r="S139" s="233"/>
      <c r="T139" s="234"/>
      <c r="AT139" s="235" t="s">
        <v>120</v>
      </c>
      <c r="AU139" s="235" t="s">
        <v>78</v>
      </c>
      <c r="AV139" s="12" t="s">
        <v>118</v>
      </c>
      <c r="AW139" s="12" t="s">
        <v>32</v>
      </c>
      <c r="AX139" s="12" t="s">
        <v>74</v>
      </c>
      <c r="AY139" s="235" t="s">
        <v>111</v>
      </c>
    </row>
    <row r="140" s="1" customFormat="1" ht="16.5" customHeight="1">
      <c r="B140" s="37"/>
      <c r="C140" s="201" t="s">
        <v>189</v>
      </c>
      <c r="D140" s="201" t="s">
        <v>113</v>
      </c>
      <c r="E140" s="202" t="s">
        <v>190</v>
      </c>
      <c r="F140" s="203" t="s">
        <v>191</v>
      </c>
      <c r="G140" s="204" t="s">
        <v>116</v>
      </c>
      <c r="H140" s="205">
        <v>529.11500000000001</v>
      </c>
      <c r="I140" s="206"/>
      <c r="J140" s="207">
        <f>ROUND(I140*H140,2)</f>
        <v>0</v>
      </c>
      <c r="K140" s="203" t="s">
        <v>1</v>
      </c>
      <c r="L140" s="42"/>
      <c r="M140" s="208" t="s">
        <v>1</v>
      </c>
      <c r="N140" s="209" t="s">
        <v>40</v>
      </c>
      <c r="O140" s="78"/>
      <c r="P140" s="210">
        <f>O140*H140</f>
        <v>0</v>
      </c>
      <c r="Q140" s="210">
        <v>0</v>
      </c>
      <c r="R140" s="210">
        <f>Q140*H140</f>
        <v>0</v>
      </c>
      <c r="S140" s="210">
        <v>0</v>
      </c>
      <c r="T140" s="211">
        <f>S140*H140</f>
        <v>0</v>
      </c>
      <c r="AR140" s="16" t="s">
        <v>118</v>
      </c>
      <c r="AT140" s="16" t="s">
        <v>113</v>
      </c>
      <c r="AU140" s="16" t="s">
        <v>78</v>
      </c>
      <c r="AY140" s="16" t="s">
        <v>111</v>
      </c>
      <c r="BE140" s="212">
        <f>IF(N140="základní",J140,0)</f>
        <v>0</v>
      </c>
      <c r="BF140" s="212">
        <f>IF(N140="snížená",J140,0)</f>
        <v>0</v>
      </c>
      <c r="BG140" s="212">
        <f>IF(N140="zákl. přenesená",J140,0)</f>
        <v>0</v>
      </c>
      <c r="BH140" s="212">
        <f>IF(N140="sníž. přenesená",J140,0)</f>
        <v>0</v>
      </c>
      <c r="BI140" s="212">
        <f>IF(N140="nulová",J140,0)</f>
        <v>0</v>
      </c>
      <c r="BJ140" s="16" t="s">
        <v>74</v>
      </c>
      <c r="BK140" s="212">
        <f>ROUND(I140*H140,2)</f>
        <v>0</v>
      </c>
      <c r="BL140" s="16" t="s">
        <v>118</v>
      </c>
      <c r="BM140" s="16" t="s">
        <v>192</v>
      </c>
    </row>
    <row r="141" s="1" customFormat="1" ht="16.5" customHeight="1">
      <c r="B141" s="37"/>
      <c r="C141" s="201" t="s">
        <v>193</v>
      </c>
      <c r="D141" s="201" t="s">
        <v>113</v>
      </c>
      <c r="E141" s="202" t="s">
        <v>194</v>
      </c>
      <c r="F141" s="203" t="s">
        <v>195</v>
      </c>
      <c r="G141" s="204" t="s">
        <v>116</v>
      </c>
      <c r="H141" s="205">
        <v>445.82999999999998</v>
      </c>
      <c r="I141" s="206"/>
      <c r="J141" s="207">
        <f>ROUND(I141*H141,2)</f>
        <v>0</v>
      </c>
      <c r="K141" s="203" t="s">
        <v>117</v>
      </c>
      <c r="L141" s="42"/>
      <c r="M141" s="208" t="s">
        <v>1</v>
      </c>
      <c r="N141" s="209" t="s">
        <v>40</v>
      </c>
      <c r="O141" s="78"/>
      <c r="P141" s="210">
        <f>O141*H141</f>
        <v>0</v>
      </c>
      <c r="Q141" s="210">
        <v>0</v>
      </c>
      <c r="R141" s="210">
        <f>Q141*H141</f>
        <v>0</v>
      </c>
      <c r="S141" s="210">
        <v>0</v>
      </c>
      <c r="T141" s="211">
        <f>S141*H141</f>
        <v>0</v>
      </c>
      <c r="AR141" s="16" t="s">
        <v>118</v>
      </c>
      <c r="AT141" s="16" t="s">
        <v>113</v>
      </c>
      <c r="AU141" s="16" t="s">
        <v>78</v>
      </c>
      <c r="AY141" s="16" t="s">
        <v>111</v>
      </c>
      <c r="BE141" s="212">
        <f>IF(N141="základní",J141,0)</f>
        <v>0</v>
      </c>
      <c r="BF141" s="212">
        <f>IF(N141="snížená",J141,0)</f>
        <v>0</v>
      </c>
      <c r="BG141" s="212">
        <f>IF(N141="zákl. přenesená",J141,0)</f>
        <v>0</v>
      </c>
      <c r="BH141" s="212">
        <f>IF(N141="sníž. přenesená",J141,0)</f>
        <v>0</v>
      </c>
      <c r="BI141" s="212">
        <f>IF(N141="nulová",J141,0)</f>
        <v>0</v>
      </c>
      <c r="BJ141" s="16" t="s">
        <v>74</v>
      </c>
      <c r="BK141" s="212">
        <f>ROUND(I141*H141,2)</f>
        <v>0</v>
      </c>
      <c r="BL141" s="16" t="s">
        <v>118</v>
      </c>
      <c r="BM141" s="16" t="s">
        <v>196</v>
      </c>
    </row>
    <row r="142" s="11" customFormat="1">
      <c r="B142" s="213"/>
      <c r="C142" s="214"/>
      <c r="D142" s="215" t="s">
        <v>120</v>
      </c>
      <c r="E142" s="216" t="s">
        <v>1</v>
      </c>
      <c r="F142" s="217" t="s">
        <v>197</v>
      </c>
      <c r="G142" s="214"/>
      <c r="H142" s="218">
        <v>366.55500000000001</v>
      </c>
      <c r="I142" s="219"/>
      <c r="J142" s="214"/>
      <c r="K142" s="214"/>
      <c r="L142" s="220"/>
      <c r="M142" s="221"/>
      <c r="N142" s="222"/>
      <c r="O142" s="222"/>
      <c r="P142" s="222"/>
      <c r="Q142" s="222"/>
      <c r="R142" s="222"/>
      <c r="S142" s="222"/>
      <c r="T142" s="223"/>
      <c r="AT142" s="224" t="s">
        <v>120</v>
      </c>
      <c r="AU142" s="224" t="s">
        <v>78</v>
      </c>
      <c r="AV142" s="11" t="s">
        <v>78</v>
      </c>
      <c r="AW142" s="11" t="s">
        <v>32</v>
      </c>
      <c r="AX142" s="11" t="s">
        <v>69</v>
      </c>
      <c r="AY142" s="224" t="s">
        <v>111</v>
      </c>
    </row>
    <row r="143" s="11" customFormat="1">
      <c r="B143" s="213"/>
      <c r="C143" s="214"/>
      <c r="D143" s="215" t="s">
        <v>120</v>
      </c>
      <c r="E143" s="216" t="s">
        <v>1</v>
      </c>
      <c r="F143" s="217" t="s">
        <v>198</v>
      </c>
      <c r="G143" s="214"/>
      <c r="H143" s="218">
        <v>79.275000000000006</v>
      </c>
      <c r="I143" s="219"/>
      <c r="J143" s="214"/>
      <c r="K143" s="214"/>
      <c r="L143" s="220"/>
      <c r="M143" s="221"/>
      <c r="N143" s="222"/>
      <c r="O143" s="222"/>
      <c r="P143" s="222"/>
      <c r="Q143" s="222"/>
      <c r="R143" s="222"/>
      <c r="S143" s="222"/>
      <c r="T143" s="223"/>
      <c r="AT143" s="224" t="s">
        <v>120</v>
      </c>
      <c r="AU143" s="224" t="s">
        <v>78</v>
      </c>
      <c r="AV143" s="11" t="s">
        <v>78</v>
      </c>
      <c r="AW143" s="11" t="s">
        <v>32</v>
      </c>
      <c r="AX143" s="11" t="s">
        <v>69</v>
      </c>
      <c r="AY143" s="224" t="s">
        <v>111</v>
      </c>
    </row>
    <row r="144" s="12" customFormat="1">
      <c r="B144" s="225"/>
      <c r="C144" s="226"/>
      <c r="D144" s="215" t="s">
        <v>120</v>
      </c>
      <c r="E144" s="227" t="s">
        <v>1</v>
      </c>
      <c r="F144" s="228" t="s">
        <v>122</v>
      </c>
      <c r="G144" s="226"/>
      <c r="H144" s="229">
        <v>445.82999999999998</v>
      </c>
      <c r="I144" s="230"/>
      <c r="J144" s="226"/>
      <c r="K144" s="226"/>
      <c r="L144" s="231"/>
      <c r="M144" s="232"/>
      <c r="N144" s="233"/>
      <c r="O144" s="233"/>
      <c r="P144" s="233"/>
      <c r="Q144" s="233"/>
      <c r="R144" s="233"/>
      <c r="S144" s="233"/>
      <c r="T144" s="234"/>
      <c r="AT144" s="235" t="s">
        <v>120</v>
      </c>
      <c r="AU144" s="235" t="s">
        <v>78</v>
      </c>
      <c r="AV144" s="12" t="s">
        <v>118</v>
      </c>
      <c r="AW144" s="12" t="s">
        <v>32</v>
      </c>
      <c r="AX144" s="12" t="s">
        <v>74</v>
      </c>
      <c r="AY144" s="235" t="s">
        <v>111</v>
      </c>
    </row>
    <row r="145" s="1" customFormat="1" ht="16.5" customHeight="1">
      <c r="B145" s="37"/>
      <c r="C145" s="201" t="s">
        <v>199</v>
      </c>
      <c r="D145" s="201" t="s">
        <v>113</v>
      </c>
      <c r="E145" s="202" t="s">
        <v>200</v>
      </c>
      <c r="F145" s="203" t="s">
        <v>201</v>
      </c>
      <c r="G145" s="204" t="s">
        <v>116</v>
      </c>
      <c r="H145" s="205">
        <v>424.60000000000002</v>
      </c>
      <c r="I145" s="206"/>
      <c r="J145" s="207">
        <f>ROUND(I145*H145,2)</f>
        <v>0</v>
      </c>
      <c r="K145" s="203" t="s">
        <v>117</v>
      </c>
      <c r="L145" s="42"/>
      <c r="M145" s="208" t="s">
        <v>1</v>
      </c>
      <c r="N145" s="209" t="s">
        <v>40</v>
      </c>
      <c r="O145" s="78"/>
      <c r="P145" s="210">
        <f>O145*H145</f>
        <v>0</v>
      </c>
      <c r="Q145" s="210">
        <v>0</v>
      </c>
      <c r="R145" s="210">
        <f>Q145*H145</f>
        <v>0</v>
      </c>
      <c r="S145" s="210">
        <v>0</v>
      </c>
      <c r="T145" s="211">
        <f>S145*H145</f>
        <v>0</v>
      </c>
      <c r="AR145" s="16" t="s">
        <v>118</v>
      </c>
      <c r="AT145" s="16" t="s">
        <v>113</v>
      </c>
      <c r="AU145" s="16" t="s">
        <v>78</v>
      </c>
      <c r="AY145" s="16" t="s">
        <v>111</v>
      </c>
      <c r="BE145" s="212">
        <f>IF(N145="základní",J145,0)</f>
        <v>0</v>
      </c>
      <c r="BF145" s="212">
        <f>IF(N145="snížená",J145,0)</f>
        <v>0</v>
      </c>
      <c r="BG145" s="212">
        <f>IF(N145="zákl. přenesená",J145,0)</f>
        <v>0</v>
      </c>
      <c r="BH145" s="212">
        <f>IF(N145="sníž. přenesená",J145,0)</f>
        <v>0</v>
      </c>
      <c r="BI145" s="212">
        <f>IF(N145="nulová",J145,0)</f>
        <v>0</v>
      </c>
      <c r="BJ145" s="16" t="s">
        <v>74</v>
      </c>
      <c r="BK145" s="212">
        <f>ROUND(I145*H145,2)</f>
        <v>0</v>
      </c>
      <c r="BL145" s="16" t="s">
        <v>118</v>
      </c>
      <c r="BM145" s="16" t="s">
        <v>202</v>
      </c>
    </row>
    <row r="146" s="11" customFormat="1">
      <c r="B146" s="213"/>
      <c r="C146" s="214"/>
      <c r="D146" s="215" t="s">
        <v>120</v>
      </c>
      <c r="E146" s="216" t="s">
        <v>1</v>
      </c>
      <c r="F146" s="217" t="s">
        <v>203</v>
      </c>
      <c r="G146" s="214"/>
      <c r="H146" s="218">
        <v>424.60000000000002</v>
      </c>
      <c r="I146" s="219"/>
      <c r="J146" s="214"/>
      <c r="K146" s="214"/>
      <c r="L146" s="220"/>
      <c r="M146" s="221"/>
      <c r="N146" s="222"/>
      <c r="O146" s="222"/>
      <c r="P146" s="222"/>
      <c r="Q146" s="222"/>
      <c r="R146" s="222"/>
      <c r="S146" s="222"/>
      <c r="T146" s="223"/>
      <c r="AT146" s="224" t="s">
        <v>120</v>
      </c>
      <c r="AU146" s="224" t="s">
        <v>78</v>
      </c>
      <c r="AV146" s="11" t="s">
        <v>78</v>
      </c>
      <c r="AW146" s="11" t="s">
        <v>32</v>
      </c>
      <c r="AX146" s="11" t="s">
        <v>69</v>
      </c>
      <c r="AY146" s="224" t="s">
        <v>111</v>
      </c>
    </row>
    <row r="147" s="12" customFormat="1">
      <c r="B147" s="225"/>
      <c r="C147" s="226"/>
      <c r="D147" s="215" t="s">
        <v>120</v>
      </c>
      <c r="E147" s="227" t="s">
        <v>1</v>
      </c>
      <c r="F147" s="228" t="s">
        <v>122</v>
      </c>
      <c r="G147" s="226"/>
      <c r="H147" s="229">
        <v>424.60000000000002</v>
      </c>
      <c r="I147" s="230"/>
      <c r="J147" s="226"/>
      <c r="K147" s="226"/>
      <c r="L147" s="231"/>
      <c r="M147" s="232"/>
      <c r="N147" s="233"/>
      <c r="O147" s="233"/>
      <c r="P147" s="233"/>
      <c r="Q147" s="233"/>
      <c r="R147" s="233"/>
      <c r="S147" s="233"/>
      <c r="T147" s="234"/>
      <c r="AT147" s="235" t="s">
        <v>120</v>
      </c>
      <c r="AU147" s="235" t="s">
        <v>78</v>
      </c>
      <c r="AV147" s="12" t="s">
        <v>118</v>
      </c>
      <c r="AW147" s="12" t="s">
        <v>32</v>
      </c>
      <c r="AX147" s="12" t="s">
        <v>74</v>
      </c>
      <c r="AY147" s="235" t="s">
        <v>111</v>
      </c>
    </row>
    <row r="148" s="1" customFormat="1" ht="16.5" customHeight="1">
      <c r="B148" s="37"/>
      <c r="C148" s="201" t="s">
        <v>8</v>
      </c>
      <c r="D148" s="201" t="s">
        <v>113</v>
      </c>
      <c r="E148" s="202" t="s">
        <v>204</v>
      </c>
      <c r="F148" s="203" t="s">
        <v>205</v>
      </c>
      <c r="G148" s="204" t="s">
        <v>116</v>
      </c>
      <c r="H148" s="205">
        <v>424.60000000000002</v>
      </c>
      <c r="I148" s="206"/>
      <c r="J148" s="207">
        <f>ROUND(I148*H148,2)</f>
        <v>0</v>
      </c>
      <c r="K148" s="203" t="s">
        <v>117</v>
      </c>
      <c r="L148" s="42"/>
      <c r="M148" s="208" t="s">
        <v>1</v>
      </c>
      <c r="N148" s="209" t="s">
        <v>40</v>
      </c>
      <c r="O148" s="78"/>
      <c r="P148" s="210">
        <f>O148*H148</f>
        <v>0</v>
      </c>
      <c r="Q148" s="210">
        <v>0</v>
      </c>
      <c r="R148" s="210">
        <f>Q148*H148</f>
        <v>0</v>
      </c>
      <c r="S148" s="210">
        <v>0</v>
      </c>
      <c r="T148" s="211">
        <f>S148*H148</f>
        <v>0</v>
      </c>
      <c r="AR148" s="16" t="s">
        <v>118</v>
      </c>
      <c r="AT148" s="16" t="s">
        <v>113</v>
      </c>
      <c r="AU148" s="16" t="s">
        <v>78</v>
      </c>
      <c r="AY148" s="16" t="s">
        <v>111</v>
      </c>
      <c r="BE148" s="212">
        <f>IF(N148="základní",J148,0)</f>
        <v>0</v>
      </c>
      <c r="BF148" s="212">
        <f>IF(N148="snížená",J148,0)</f>
        <v>0</v>
      </c>
      <c r="BG148" s="212">
        <f>IF(N148="zákl. přenesená",J148,0)</f>
        <v>0</v>
      </c>
      <c r="BH148" s="212">
        <f>IF(N148="sníž. přenesená",J148,0)</f>
        <v>0</v>
      </c>
      <c r="BI148" s="212">
        <f>IF(N148="nulová",J148,0)</f>
        <v>0</v>
      </c>
      <c r="BJ148" s="16" t="s">
        <v>74</v>
      </c>
      <c r="BK148" s="212">
        <f>ROUND(I148*H148,2)</f>
        <v>0</v>
      </c>
      <c r="BL148" s="16" t="s">
        <v>118</v>
      </c>
      <c r="BM148" s="16" t="s">
        <v>206</v>
      </c>
    </row>
    <row r="149" s="11" customFormat="1">
      <c r="B149" s="213"/>
      <c r="C149" s="214"/>
      <c r="D149" s="215" t="s">
        <v>120</v>
      </c>
      <c r="E149" s="216" t="s">
        <v>1</v>
      </c>
      <c r="F149" s="217" t="s">
        <v>207</v>
      </c>
      <c r="G149" s="214"/>
      <c r="H149" s="218">
        <v>349.10000000000002</v>
      </c>
      <c r="I149" s="219"/>
      <c r="J149" s="214"/>
      <c r="K149" s="214"/>
      <c r="L149" s="220"/>
      <c r="M149" s="221"/>
      <c r="N149" s="222"/>
      <c r="O149" s="222"/>
      <c r="P149" s="222"/>
      <c r="Q149" s="222"/>
      <c r="R149" s="222"/>
      <c r="S149" s="222"/>
      <c r="T149" s="223"/>
      <c r="AT149" s="224" t="s">
        <v>120</v>
      </c>
      <c r="AU149" s="224" t="s">
        <v>78</v>
      </c>
      <c r="AV149" s="11" t="s">
        <v>78</v>
      </c>
      <c r="AW149" s="11" t="s">
        <v>32</v>
      </c>
      <c r="AX149" s="11" t="s">
        <v>69</v>
      </c>
      <c r="AY149" s="224" t="s">
        <v>111</v>
      </c>
    </row>
    <row r="150" s="11" customFormat="1">
      <c r="B150" s="213"/>
      <c r="C150" s="214"/>
      <c r="D150" s="215" t="s">
        <v>120</v>
      </c>
      <c r="E150" s="216" t="s">
        <v>1</v>
      </c>
      <c r="F150" s="217" t="s">
        <v>208</v>
      </c>
      <c r="G150" s="214"/>
      <c r="H150" s="218">
        <v>75.5</v>
      </c>
      <c r="I150" s="219"/>
      <c r="J150" s="214"/>
      <c r="K150" s="214"/>
      <c r="L150" s="220"/>
      <c r="M150" s="221"/>
      <c r="N150" s="222"/>
      <c r="O150" s="222"/>
      <c r="P150" s="222"/>
      <c r="Q150" s="222"/>
      <c r="R150" s="222"/>
      <c r="S150" s="222"/>
      <c r="T150" s="223"/>
      <c r="AT150" s="224" t="s">
        <v>120</v>
      </c>
      <c r="AU150" s="224" t="s">
        <v>78</v>
      </c>
      <c r="AV150" s="11" t="s">
        <v>78</v>
      </c>
      <c r="AW150" s="11" t="s">
        <v>32</v>
      </c>
      <c r="AX150" s="11" t="s">
        <v>69</v>
      </c>
      <c r="AY150" s="224" t="s">
        <v>111</v>
      </c>
    </row>
    <row r="151" s="12" customFormat="1">
      <c r="B151" s="225"/>
      <c r="C151" s="226"/>
      <c r="D151" s="215" t="s">
        <v>120</v>
      </c>
      <c r="E151" s="227" t="s">
        <v>1</v>
      </c>
      <c r="F151" s="228" t="s">
        <v>122</v>
      </c>
      <c r="G151" s="226"/>
      <c r="H151" s="229">
        <v>424.60000000000002</v>
      </c>
      <c r="I151" s="230"/>
      <c r="J151" s="226"/>
      <c r="K151" s="226"/>
      <c r="L151" s="231"/>
      <c r="M151" s="232"/>
      <c r="N151" s="233"/>
      <c r="O151" s="233"/>
      <c r="P151" s="233"/>
      <c r="Q151" s="233"/>
      <c r="R151" s="233"/>
      <c r="S151" s="233"/>
      <c r="T151" s="234"/>
      <c r="AT151" s="235" t="s">
        <v>120</v>
      </c>
      <c r="AU151" s="235" t="s">
        <v>78</v>
      </c>
      <c r="AV151" s="12" t="s">
        <v>118</v>
      </c>
      <c r="AW151" s="12" t="s">
        <v>32</v>
      </c>
      <c r="AX151" s="12" t="s">
        <v>74</v>
      </c>
      <c r="AY151" s="235" t="s">
        <v>111</v>
      </c>
    </row>
    <row r="152" s="1" customFormat="1" ht="16.5" customHeight="1">
      <c r="B152" s="37"/>
      <c r="C152" s="201" t="s">
        <v>209</v>
      </c>
      <c r="D152" s="201" t="s">
        <v>113</v>
      </c>
      <c r="E152" s="202" t="s">
        <v>210</v>
      </c>
      <c r="F152" s="203" t="s">
        <v>211</v>
      </c>
      <c r="G152" s="204" t="s">
        <v>116</v>
      </c>
      <c r="H152" s="205">
        <v>377.89999999999998</v>
      </c>
      <c r="I152" s="206"/>
      <c r="J152" s="207">
        <f>ROUND(I152*H152,2)</f>
        <v>0</v>
      </c>
      <c r="K152" s="203" t="s">
        <v>117</v>
      </c>
      <c r="L152" s="42"/>
      <c r="M152" s="208" t="s">
        <v>1</v>
      </c>
      <c r="N152" s="209" t="s">
        <v>40</v>
      </c>
      <c r="O152" s="78"/>
      <c r="P152" s="210">
        <f>O152*H152</f>
        <v>0</v>
      </c>
      <c r="Q152" s="210">
        <v>0.084250000000000005</v>
      </c>
      <c r="R152" s="210">
        <f>Q152*H152</f>
        <v>31.838075</v>
      </c>
      <c r="S152" s="210">
        <v>0</v>
      </c>
      <c r="T152" s="211">
        <f>S152*H152</f>
        <v>0</v>
      </c>
      <c r="AR152" s="16" t="s">
        <v>118</v>
      </c>
      <c r="AT152" s="16" t="s">
        <v>113</v>
      </c>
      <c r="AU152" s="16" t="s">
        <v>78</v>
      </c>
      <c r="AY152" s="16" t="s">
        <v>111</v>
      </c>
      <c r="BE152" s="212">
        <f>IF(N152="základní",J152,0)</f>
        <v>0</v>
      </c>
      <c r="BF152" s="212">
        <f>IF(N152="snížená",J152,0)</f>
        <v>0</v>
      </c>
      <c r="BG152" s="212">
        <f>IF(N152="zákl. přenesená",J152,0)</f>
        <v>0</v>
      </c>
      <c r="BH152" s="212">
        <f>IF(N152="sníž. přenesená",J152,0)</f>
        <v>0</v>
      </c>
      <c r="BI152" s="212">
        <f>IF(N152="nulová",J152,0)</f>
        <v>0</v>
      </c>
      <c r="BJ152" s="16" t="s">
        <v>74</v>
      </c>
      <c r="BK152" s="212">
        <f>ROUND(I152*H152,2)</f>
        <v>0</v>
      </c>
      <c r="BL152" s="16" t="s">
        <v>118</v>
      </c>
      <c r="BM152" s="16" t="s">
        <v>212</v>
      </c>
    </row>
    <row r="153" s="11" customFormat="1">
      <c r="B153" s="213"/>
      <c r="C153" s="214"/>
      <c r="D153" s="215" t="s">
        <v>120</v>
      </c>
      <c r="E153" s="216" t="s">
        <v>1</v>
      </c>
      <c r="F153" s="217" t="s">
        <v>213</v>
      </c>
      <c r="G153" s="214"/>
      <c r="H153" s="218">
        <v>219.09999999999999</v>
      </c>
      <c r="I153" s="219"/>
      <c r="J153" s="214"/>
      <c r="K153" s="214"/>
      <c r="L153" s="220"/>
      <c r="M153" s="221"/>
      <c r="N153" s="222"/>
      <c r="O153" s="222"/>
      <c r="P153" s="222"/>
      <c r="Q153" s="222"/>
      <c r="R153" s="222"/>
      <c r="S153" s="222"/>
      <c r="T153" s="223"/>
      <c r="AT153" s="224" t="s">
        <v>120</v>
      </c>
      <c r="AU153" s="224" t="s">
        <v>78</v>
      </c>
      <c r="AV153" s="11" t="s">
        <v>78</v>
      </c>
      <c r="AW153" s="11" t="s">
        <v>32</v>
      </c>
      <c r="AX153" s="11" t="s">
        <v>69</v>
      </c>
      <c r="AY153" s="224" t="s">
        <v>111</v>
      </c>
    </row>
    <row r="154" s="11" customFormat="1">
      <c r="B154" s="213"/>
      <c r="C154" s="214"/>
      <c r="D154" s="215" t="s">
        <v>120</v>
      </c>
      <c r="E154" s="216" t="s">
        <v>1</v>
      </c>
      <c r="F154" s="217" t="s">
        <v>214</v>
      </c>
      <c r="G154" s="214"/>
      <c r="H154" s="218">
        <v>158.80000000000001</v>
      </c>
      <c r="I154" s="219"/>
      <c r="J154" s="214"/>
      <c r="K154" s="214"/>
      <c r="L154" s="220"/>
      <c r="M154" s="221"/>
      <c r="N154" s="222"/>
      <c r="O154" s="222"/>
      <c r="P154" s="222"/>
      <c r="Q154" s="222"/>
      <c r="R154" s="222"/>
      <c r="S154" s="222"/>
      <c r="T154" s="223"/>
      <c r="AT154" s="224" t="s">
        <v>120</v>
      </c>
      <c r="AU154" s="224" t="s">
        <v>78</v>
      </c>
      <c r="AV154" s="11" t="s">
        <v>78</v>
      </c>
      <c r="AW154" s="11" t="s">
        <v>32</v>
      </c>
      <c r="AX154" s="11" t="s">
        <v>69</v>
      </c>
      <c r="AY154" s="224" t="s">
        <v>111</v>
      </c>
    </row>
    <row r="155" s="12" customFormat="1">
      <c r="B155" s="225"/>
      <c r="C155" s="226"/>
      <c r="D155" s="215" t="s">
        <v>120</v>
      </c>
      <c r="E155" s="227" t="s">
        <v>1</v>
      </c>
      <c r="F155" s="228" t="s">
        <v>122</v>
      </c>
      <c r="G155" s="226"/>
      <c r="H155" s="229">
        <v>377.89999999999998</v>
      </c>
      <c r="I155" s="230"/>
      <c r="J155" s="226"/>
      <c r="K155" s="226"/>
      <c r="L155" s="231"/>
      <c r="M155" s="232"/>
      <c r="N155" s="233"/>
      <c r="O155" s="233"/>
      <c r="P155" s="233"/>
      <c r="Q155" s="233"/>
      <c r="R155" s="233"/>
      <c r="S155" s="233"/>
      <c r="T155" s="234"/>
      <c r="AT155" s="235" t="s">
        <v>120</v>
      </c>
      <c r="AU155" s="235" t="s">
        <v>78</v>
      </c>
      <c r="AV155" s="12" t="s">
        <v>118</v>
      </c>
      <c r="AW155" s="12" t="s">
        <v>32</v>
      </c>
      <c r="AX155" s="12" t="s">
        <v>74</v>
      </c>
      <c r="AY155" s="235" t="s">
        <v>111</v>
      </c>
    </row>
    <row r="156" s="1" customFormat="1" ht="16.5" customHeight="1">
      <c r="B156" s="37"/>
      <c r="C156" s="257" t="s">
        <v>215</v>
      </c>
      <c r="D156" s="257" t="s">
        <v>216</v>
      </c>
      <c r="E156" s="258" t="s">
        <v>217</v>
      </c>
      <c r="F156" s="259" t="s">
        <v>218</v>
      </c>
      <c r="G156" s="260" t="s">
        <v>116</v>
      </c>
      <c r="H156" s="261">
        <v>200.55000000000001</v>
      </c>
      <c r="I156" s="262"/>
      <c r="J156" s="263">
        <f>ROUND(I156*H156,2)</f>
        <v>0</v>
      </c>
      <c r="K156" s="259" t="s">
        <v>117</v>
      </c>
      <c r="L156" s="264"/>
      <c r="M156" s="265" t="s">
        <v>1</v>
      </c>
      <c r="N156" s="266" t="s">
        <v>40</v>
      </c>
      <c r="O156" s="78"/>
      <c r="P156" s="210">
        <f>O156*H156</f>
        <v>0</v>
      </c>
      <c r="Q156" s="210">
        <v>0.13</v>
      </c>
      <c r="R156" s="210">
        <f>Q156*H156</f>
        <v>26.071500000000004</v>
      </c>
      <c r="S156" s="210">
        <v>0</v>
      </c>
      <c r="T156" s="211">
        <f>S156*H156</f>
        <v>0</v>
      </c>
      <c r="AR156" s="16" t="s">
        <v>155</v>
      </c>
      <c r="AT156" s="16" t="s">
        <v>216</v>
      </c>
      <c r="AU156" s="16" t="s">
        <v>78</v>
      </c>
      <c r="AY156" s="16" t="s">
        <v>111</v>
      </c>
      <c r="BE156" s="212">
        <f>IF(N156="základní",J156,0)</f>
        <v>0</v>
      </c>
      <c r="BF156" s="212">
        <f>IF(N156="snížená",J156,0)</f>
        <v>0</v>
      </c>
      <c r="BG156" s="212">
        <f>IF(N156="zákl. přenesená",J156,0)</f>
        <v>0</v>
      </c>
      <c r="BH156" s="212">
        <f>IF(N156="sníž. přenesená",J156,0)</f>
        <v>0</v>
      </c>
      <c r="BI156" s="212">
        <f>IF(N156="nulová",J156,0)</f>
        <v>0</v>
      </c>
      <c r="BJ156" s="16" t="s">
        <v>74</v>
      </c>
      <c r="BK156" s="212">
        <f>ROUND(I156*H156,2)</f>
        <v>0</v>
      </c>
      <c r="BL156" s="16" t="s">
        <v>118</v>
      </c>
      <c r="BM156" s="16" t="s">
        <v>219</v>
      </c>
    </row>
    <row r="157" s="11" customFormat="1">
      <c r="B157" s="213"/>
      <c r="C157" s="214"/>
      <c r="D157" s="215" t="s">
        <v>120</v>
      </c>
      <c r="E157" s="216" t="s">
        <v>1</v>
      </c>
      <c r="F157" s="217" t="s">
        <v>220</v>
      </c>
      <c r="G157" s="214"/>
      <c r="H157" s="218">
        <v>200.55000000000001</v>
      </c>
      <c r="I157" s="219"/>
      <c r="J157" s="214"/>
      <c r="K157" s="214"/>
      <c r="L157" s="220"/>
      <c r="M157" s="221"/>
      <c r="N157" s="222"/>
      <c r="O157" s="222"/>
      <c r="P157" s="222"/>
      <c r="Q157" s="222"/>
      <c r="R157" s="222"/>
      <c r="S157" s="222"/>
      <c r="T157" s="223"/>
      <c r="AT157" s="224" t="s">
        <v>120</v>
      </c>
      <c r="AU157" s="224" t="s">
        <v>78</v>
      </c>
      <c r="AV157" s="11" t="s">
        <v>78</v>
      </c>
      <c r="AW157" s="11" t="s">
        <v>32</v>
      </c>
      <c r="AX157" s="11" t="s">
        <v>69</v>
      </c>
      <c r="AY157" s="224" t="s">
        <v>111</v>
      </c>
    </row>
    <row r="158" s="12" customFormat="1">
      <c r="B158" s="225"/>
      <c r="C158" s="226"/>
      <c r="D158" s="215" t="s">
        <v>120</v>
      </c>
      <c r="E158" s="227" t="s">
        <v>1</v>
      </c>
      <c r="F158" s="228" t="s">
        <v>122</v>
      </c>
      <c r="G158" s="226"/>
      <c r="H158" s="229">
        <v>200.55000000000001</v>
      </c>
      <c r="I158" s="230"/>
      <c r="J158" s="226"/>
      <c r="K158" s="226"/>
      <c r="L158" s="231"/>
      <c r="M158" s="232"/>
      <c r="N158" s="233"/>
      <c r="O158" s="233"/>
      <c r="P158" s="233"/>
      <c r="Q158" s="233"/>
      <c r="R158" s="233"/>
      <c r="S158" s="233"/>
      <c r="T158" s="234"/>
      <c r="AT158" s="235" t="s">
        <v>120</v>
      </c>
      <c r="AU158" s="235" t="s">
        <v>78</v>
      </c>
      <c r="AV158" s="12" t="s">
        <v>118</v>
      </c>
      <c r="AW158" s="12" t="s">
        <v>32</v>
      </c>
      <c r="AX158" s="12" t="s">
        <v>74</v>
      </c>
      <c r="AY158" s="235" t="s">
        <v>111</v>
      </c>
    </row>
    <row r="159" s="1" customFormat="1" ht="16.5" customHeight="1">
      <c r="B159" s="37"/>
      <c r="C159" s="257" t="s">
        <v>221</v>
      </c>
      <c r="D159" s="257" t="s">
        <v>216</v>
      </c>
      <c r="E159" s="258" t="s">
        <v>222</v>
      </c>
      <c r="F159" s="259" t="s">
        <v>223</v>
      </c>
      <c r="G159" s="260" t="s">
        <v>116</v>
      </c>
      <c r="H159" s="261">
        <v>29.504999999999999</v>
      </c>
      <c r="I159" s="262"/>
      <c r="J159" s="263">
        <f>ROUND(I159*H159,2)</f>
        <v>0</v>
      </c>
      <c r="K159" s="259" t="s">
        <v>117</v>
      </c>
      <c r="L159" s="264"/>
      <c r="M159" s="265" t="s">
        <v>1</v>
      </c>
      <c r="N159" s="266" t="s">
        <v>40</v>
      </c>
      <c r="O159" s="78"/>
      <c r="P159" s="210">
        <f>O159*H159</f>
        <v>0</v>
      </c>
      <c r="Q159" s="210">
        <v>0.13100000000000001</v>
      </c>
      <c r="R159" s="210">
        <f>Q159*H159</f>
        <v>3.8651550000000001</v>
      </c>
      <c r="S159" s="210">
        <v>0</v>
      </c>
      <c r="T159" s="211">
        <f>S159*H159</f>
        <v>0</v>
      </c>
      <c r="AR159" s="16" t="s">
        <v>155</v>
      </c>
      <c r="AT159" s="16" t="s">
        <v>216</v>
      </c>
      <c r="AU159" s="16" t="s">
        <v>78</v>
      </c>
      <c r="AY159" s="16" t="s">
        <v>111</v>
      </c>
      <c r="BE159" s="212">
        <f>IF(N159="základní",J159,0)</f>
        <v>0</v>
      </c>
      <c r="BF159" s="212">
        <f>IF(N159="snížená",J159,0)</f>
        <v>0</v>
      </c>
      <c r="BG159" s="212">
        <f>IF(N159="zákl. přenesená",J159,0)</f>
        <v>0</v>
      </c>
      <c r="BH159" s="212">
        <f>IF(N159="sníž. přenesená",J159,0)</f>
        <v>0</v>
      </c>
      <c r="BI159" s="212">
        <f>IF(N159="nulová",J159,0)</f>
        <v>0</v>
      </c>
      <c r="BJ159" s="16" t="s">
        <v>74</v>
      </c>
      <c r="BK159" s="212">
        <f>ROUND(I159*H159,2)</f>
        <v>0</v>
      </c>
      <c r="BL159" s="16" t="s">
        <v>118</v>
      </c>
      <c r="BM159" s="16" t="s">
        <v>224</v>
      </c>
    </row>
    <row r="160" s="11" customFormat="1">
      <c r="B160" s="213"/>
      <c r="C160" s="214"/>
      <c r="D160" s="215" t="s">
        <v>120</v>
      </c>
      <c r="E160" s="216" t="s">
        <v>1</v>
      </c>
      <c r="F160" s="217" t="s">
        <v>225</v>
      </c>
      <c r="G160" s="214"/>
      <c r="H160" s="218">
        <v>29.504999999999999</v>
      </c>
      <c r="I160" s="219"/>
      <c r="J160" s="214"/>
      <c r="K160" s="214"/>
      <c r="L160" s="220"/>
      <c r="M160" s="221"/>
      <c r="N160" s="222"/>
      <c r="O160" s="222"/>
      <c r="P160" s="222"/>
      <c r="Q160" s="222"/>
      <c r="R160" s="222"/>
      <c r="S160" s="222"/>
      <c r="T160" s="223"/>
      <c r="AT160" s="224" t="s">
        <v>120</v>
      </c>
      <c r="AU160" s="224" t="s">
        <v>78</v>
      </c>
      <c r="AV160" s="11" t="s">
        <v>78</v>
      </c>
      <c r="AW160" s="11" t="s">
        <v>32</v>
      </c>
      <c r="AX160" s="11" t="s">
        <v>74</v>
      </c>
      <c r="AY160" s="224" t="s">
        <v>111</v>
      </c>
    </row>
    <row r="161" s="1" customFormat="1" ht="16.5" customHeight="1">
      <c r="B161" s="37"/>
      <c r="C161" s="201" t="s">
        <v>226</v>
      </c>
      <c r="D161" s="201" t="s">
        <v>113</v>
      </c>
      <c r="E161" s="202" t="s">
        <v>227</v>
      </c>
      <c r="F161" s="203" t="s">
        <v>228</v>
      </c>
      <c r="G161" s="204" t="s">
        <v>116</v>
      </c>
      <c r="H161" s="205">
        <v>90.299999999999997</v>
      </c>
      <c r="I161" s="206"/>
      <c r="J161" s="207">
        <f>ROUND(I161*H161,2)</f>
        <v>0</v>
      </c>
      <c r="K161" s="203" t="s">
        <v>117</v>
      </c>
      <c r="L161" s="42"/>
      <c r="M161" s="208" t="s">
        <v>1</v>
      </c>
      <c r="N161" s="209" t="s">
        <v>40</v>
      </c>
      <c r="O161" s="78"/>
      <c r="P161" s="210">
        <f>O161*H161</f>
        <v>0</v>
      </c>
      <c r="Q161" s="210">
        <v>0.10362</v>
      </c>
      <c r="R161" s="210">
        <f>Q161*H161</f>
        <v>9.3568859999999994</v>
      </c>
      <c r="S161" s="210">
        <v>0</v>
      </c>
      <c r="T161" s="211">
        <f>S161*H161</f>
        <v>0</v>
      </c>
      <c r="AR161" s="16" t="s">
        <v>118</v>
      </c>
      <c r="AT161" s="16" t="s">
        <v>113</v>
      </c>
      <c r="AU161" s="16" t="s">
        <v>78</v>
      </c>
      <c r="AY161" s="16" t="s">
        <v>111</v>
      </c>
      <c r="BE161" s="212">
        <f>IF(N161="základní",J161,0)</f>
        <v>0</v>
      </c>
      <c r="BF161" s="212">
        <f>IF(N161="snížená",J161,0)</f>
        <v>0</v>
      </c>
      <c r="BG161" s="212">
        <f>IF(N161="zákl. přenesená",J161,0)</f>
        <v>0</v>
      </c>
      <c r="BH161" s="212">
        <f>IF(N161="sníž. přenesená",J161,0)</f>
        <v>0</v>
      </c>
      <c r="BI161" s="212">
        <f>IF(N161="nulová",J161,0)</f>
        <v>0</v>
      </c>
      <c r="BJ161" s="16" t="s">
        <v>74</v>
      </c>
      <c r="BK161" s="212">
        <f>ROUND(I161*H161,2)</f>
        <v>0</v>
      </c>
      <c r="BL161" s="16" t="s">
        <v>118</v>
      </c>
      <c r="BM161" s="16" t="s">
        <v>229</v>
      </c>
    </row>
    <row r="162" s="11" customFormat="1">
      <c r="B162" s="213"/>
      <c r="C162" s="214"/>
      <c r="D162" s="215" t="s">
        <v>120</v>
      </c>
      <c r="E162" s="216" t="s">
        <v>1</v>
      </c>
      <c r="F162" s="217" t="s">
        <v>230</v>
      </c>
      <c r="G162" s="214"/>
      <c r="H162" s="218">
        <v>90.299999999999997</v>
      </c>
      <c r="I162" s="219"/>
      <c r="J162" s="214"/>
      <c r="K162" s="214"/>
      <c r="L162" s="220"/>
      <c r="M162" s="221"/>
      <c r="N162" s="222"/>
      <c r="O162" s="222"/>
      <c r="P162" s="222"/>
      <c r="Q162" s="222"/>
      <c r="R162" s="222"/>
      <c r="S162" s="222"/>
      <c r="T162" s="223"/>
      <c r="AT162" s="224" t="s">
        <v>120</v>
      </c>
      <c r="AU162" s="224" t="s">
        <v>78</v>
      </c>
      <c r="AV162" s="11" t="s">
        <v>78</v>
      </c>
      <c r="AW162" s="11" t="s">
        <v>32</v>
      </c>
      <c r="AX162" s="11" t="s">
        <v>69</v>
      </c>
      <c r="AY162" s="224" t="s">
        <v>111</v>
      </c>
    </row>
    <row r="163" s="12" customFormat="1">
      <c r="B163" s="225"/>
      <c r="C163" s="226"/>
      <c r="D163" s="215" t="s">
        <v>120</v>
      </c>
      <c r="E163" s="227" t="s">
        <v>1</v>
      </c>
      <c r="F163" s="228" t="s">
        <v>122</v>
      </c>
      <c r="G163" s="226"/>
      <c r="H163" s="229">
        <v>90.299999999999997</v>
      </c>
      <c r="I163" s="230"/>
      <c r="J163" s="226"/>
      <c r="K163" s="226"/>
      <c r="L163" s="231"/>
      <c r="M163" s="232"/>
      <c r="N163" s="233"/>
      <c r="O163" s="233"/>
      <c r="P163" s="233"/>
      <c r="Q163" s="233"/>
      <c r="R163" s="233"/>
      <c r="S163" s="233"/>
      <c r="T163" s="234"/>
      <c r="AT163" s="235" t="s">
        <v>120</v>
      </c>
      <c r="AU163" s="235" t="s">
        <v>78</v>
      </c>
      <c r="AV163" s="12" t="s">
        <v>118</v>
      </c>
      <c r="AW163" s="12" t="s">
        <v>32</v>
      </c>
      <c r="AX163" s="12" t="s">
        <v>74</v>
      </c>
      <c r="AY163" s="235" t="s">
        <v>111</v>
      </c>
    </row>
    <row r="164" s="1" customFormat="1" ht="16.5" customHeight="1">
      <c r="B164" s="37"/>
      <c r="C164" s="257" t="s">
        <v>231</v>
      </c>
      <c r="D164" s="257" t="s">
        <v>216</v>
      </c>
      <c r="E164" s="258" t="s">
        <v>232</v>
      </c>
      <c r="F164" s="259" t="s">
        <v>233</v>
      </c>
      <c r="G164" s="260" t="s">
        <v>116</v>
      </c>
      <c r="H164" s="261">
        <v>86.415000000000006</v>
      </c>
      <c r="I164" s="262"/>
      <c r="J164" s="263">
        <f>ROUND(I164*H164,2)</f>
        <v>0</v>
      </c>
      <c r="K164" s="259" t="s">
        <v>117</v>
      </c>
      <c r="L164" s="264"/>
      <c r="M164" s="265" t="s">
        <v>1</v>
      </c>
      <c r="N164" s="266" t="s">
        <v>40</v>
      </c>
      <c r="O164" s="78"/>
      <c r="P164" s="210">
        <f>O164*H164</f>
        <v>0</v>
      </c>
      <c r="Q164" s="210">
        <v>0.17599999999999999</v>
      </c>
      <c r="R164" s="210">
        <f>Q164*H164</f>
        <v>15.20904</v>
      </c>
      <c r="S164" s="210">
        <v>0</v>
      </c>
      <c r="T164" s="211">
        <f>S164*H164</f>
        <v>0</v>
      </c>
      <c r="AR164" s="16" t="s">
        <v>155</v>
      </c>
      <c r="AT164" s="16" t="s">
        <v>216</v>
      </c>
      <c r="AU164" s="16" t="s">
        <v>78</v>
      </c>
      <c r="AY164" s="16" t="s">
        <v>111</v>
      </c>
      <c r="BE164" s="212">
        <f>IF(N164="základní",J164,0)</f>
        <v>0</v>
      </c>
      <c r="BF164" s="212">
        <f>IF(N164="snížená",J164,0)</f>
        <v>0</v>
      </c>
      <c r="BG164" s="212">
        <f>IF(N164="zákl. přenesená",J164,0)</f>
        <v>0</v>
      </c>
      <c r="BH164" s="212">
        <f>IF(N164="sníž. přenesená",J164,0)</f>
        <v>0</v>
      </c>
      <c r="BI164" s="212">
        <f>IF(N164="nulová",J164,0)</f>
        <v>0</v>
      </c>
      <c r="BJ164" s="16" t="s">
        <v>74</v>
      </c>
      <c r="BK164" s="212">
        <f>ROUND(I164*H164,2)</f>
        <v>0</v>
      </c>
      <c r="BL164" s="16" t="s">
        <v>118</v>
      </c>
      <c r="BM164" s="16" t="s">
        <v>234</v>
      </c>
    </row>
    <row r="165" s="11" customFormat="1">
      <c r="B165" s="213"/>
      <c r="C165" s="214"/>
      <c r="D165" s="215" t="s">
        <v>120</v>
      </c>
      <c r="E165" s="216" t="s">
        <v>1</v>
      </c>
      <c r="F165" s="217" t="s">
        <v>235</v>
      </c>
      <c r="G165" s="214"/>
      <c r="H165" s="218">
        <v>86.415000000000006</v>
      </c>
      <c r="I165" s="219"/>
      <c r="J165" s="214"/>
      <c r="K165" s="214"/>
      <c r="L165" s="220"/>
      <c r="M165" s="221"/>
      <c r="N165" s="222"/>
      <c r="O165" s="222"/>
      <c r="P165" s="222"/>
      <c r="Q165" s="222"/>
      <c r="R165" s="222"/>
      <c r="S165" s="222"/>
      <c r="T165" s="223"/>
      <c r="AT165" s="224" t="s">
        <v>120</v>
      </c>
      <c r="AU165" s="224" t="s">
        <v>78</v>
      </c>
      <c r="AV165" s="11" t="s">
        <v>78</v>
      </c>
      <c r="AW165" s="11" t="s">
        <v>32</v>
      </c>
      <c r="AX165" s="11" t="s">
        <v>69</v>
      </c>
      <c r="AY165" s="224" t="s">
        <v>111</v>
      </c>
    </row>
    <row r="166" s="12" customFormat="1">
      <c r="B166" s="225"/>
      <c r="C166" s="226"/>
      <c r="D166" s="215" t="s">
        <v>120</v>
      </c>
      <c r="E166" s="227" t="s">
        <v>1</v>
      </c>
      <c r="F166" s="228" t="s">
        <v>122</v>
      </c>
      <c r="G166" s="226"/>
      <c r="H166" s="229">
        <v>86.415000000000006</v>
      </c>
      <c r="I166" s="230"/>
      <c r="J166" s="226"/>
      <c r="K166" s="226"/>
      <c r="L166" s="231"/>
      <c r="M166" s="232"/>
      <c r="N166" s="233"/>
      <c r="O166" s="233"/>
      <c r="P166" s="233"/>
      <c r="Q166" s="233"/>
      <c r="R166" s="233"/>
      <c r="S166" s="233"/>
      <c r="T166" s="234"/>
      <c r="AT166" s="235" t="s">
        <v>120</v>
      </c>
      <c r="AU166" s="235" t="s">
        <v>78</v>
      </c>
      <c r="AV166" s="12" t="s">
        <v>118</v>
      </c>
      <c r="AW166" s="12" t="s">
        <v>32</v>
      </c>
      <c r="AX166" s="12" t="s">
        <v>74</v>
      </c>
      <c r="AY166" s="235" t="s">
        <v>111</v>
      </c>
    </row>
    <row r="167" s="1" customFormat="1" ht="16.5" customHeight="1">
      <c r="B167" s="37"/>
      <c r="C167" s="257" t="s">
        <v>7</v>
      </c>
      <c r="D167" s="257" t="s">
        <v>216</v>
      </c>
      <c r="E167" s="258" t="s">
        <v>236</v>
      </c>
      <c r="F167" s="259" t="s">
        <v>237</v>
      </c>
      <c r="G167" s="260" t="s">
        <v>116</v>
      </c>
      <c r="H167" s="261">
        <v>8.4000000000000004</v>
      </c>
      <c r="I167" s="262"/>
      <c r="J167" s="263">
        <f>ROUND(I167*H167,2)</f>
        <v>0</v>
      </c>
      <c r="K167" s="259" t="s">
        <v>1</v>
      </c>
      <c r="L167" s="264"/>
      <c r="M167" s="265" t="s">
        <v>1</v>
      </c>
      <c r="N167" s="266" t="s">
        <v>40</v>
      </c>
      <c r="O167" s="78"/>
      <c r="P167" s="210">
        <f>O167*H167</f>
        <v>0</v>
      </c>
      <c r="Q167" s="210">
        <v>0.13100000000000001</v>
      </c>
      <c r="R167" s="210">
        <f>Q167*H167</f>
        <v>1.1004</v>
      </c>
      <c r="S167" s="210">
        <v>0</v>
      </c>
      <c r="T167" s="211">
        <f>S167*H167</f>
        <v>0</v>
      </c>
      <c r="AR167" s="16" t="s">
        <v>155</v>
      </c>
      <c r="AT167" s="16" t="s">
        <v>216</v>
      </c>
      <c r="AU167" s="16" t="s">
        <v>78</v>
      </c>
      <c r="AY167" s="16" t="s">
        <v>111</v>
      </c>
      <c r="BE167" s="212">
        <f>IF(N167="základní",J167,0)</f>
        <v>0</v>
      </c>
      <c r="BF167" s="212">
        <f>IF(N167="snížená",J167,0)</f>
        <v>0</v>
      </c>
      <c r="BG167" s="212">
        <f>IF(N167="zákl. přenesená",J167,0)</f>
        <v>0</v>
      </c>
      <c r="BH167" s="212">
        <f>IF(N167="sníž. přenesená",J167,0)</f>
        <v>0</v>
      </c>
      <c r="BI167" s="212">
        <f>IF(N167="nulová",J167,0)</f>
        <v>0</v>
      </c>
      <c r="BJ167" s="16" t="s">
        <v>74</v>
      </c>
      <c r="BK167" s="212">
        <f>ROUND(I167*H167,2)</f>
        <v>0</v>
      </c>
      <c r="BL167" s="16" t="s">
        <v>118</v>
      </c>
      <c r="BM167" s="16" t="s">
        <v>238</v>
      </c>
    </row>
    <row r="168" s="11" customFormat="1">
      <c r="B168" s="213"/>
      <c r="C168" s="214"/>
      <c r="D168" s="215" t="s">
        <v>120</v>
      </c>
      <c r="E168" s="216" t="s">
        <v>1</v>
      </c>
      <c r="F168" s="217" t="s">
        <v>239</v>
      </c>
      <c r="G168" s="214"/>
      <c r="H168" s="218">
        <v>8.4000000000000004</v>
      </c>
      <c r="I168" s="219"/>
      <c r="J168" s="214"/>
      <c r="K168" s="214"/>
      <c r="L168" s="220"/>
      <c r="M168" s="221"/>
      <c r="N168" s="222"/>
      <c r="O168" s="222"/>
      <c r="P168" s="222"/>
      <c r="Q168" s="222"/>
      <c r="R168" s="222"/>
      <c r="S168" s="222"/>
      <c r="T168" s="223"/>
      <c r="AT168" s="224" t="s">
        <v>120</v>
      </c>
      <c r="AU168" s="224" t="s">
        <v>78</v>
      </c>
      <c r="AV168" s="11" t="s">
        <v>78</v>
      </c>
      <c r="AW168" s="11" t="s">
        <v>32</v>
      </c>
      <c r="AX168" s="11" t="s">
        <v>74</v>
      </c>
      <c r="AY168" s="224" t="s">
        <v>111</v>
      </c>
    </row>
    <row r="169" s="1" customFormat="1" ht="16.5" customHeight="1">
      <c r="B169" s="37"/>
      <c r="C169" s="201" t="s">
        <v>240</v>
      </c>
      <c r="D169" s="201" t="s">
        <v>113</v>
      </c>
      <c r="E169" s="202" t="s">
        <v>241</v>
      </c>
      <c r="F169" s="203" t="s">
        <v>242</v>
      </c>
      <c r="G169" s="204" t="s">
        <v>116</v>
      </c>
      <c r="H169" s="205">
        <v>111</v>
      </c>
      <c r="I169" s="206"/>
      <c r="J169" s="207">
        <f>ROUND(I169*H169,2)</f>
        <v>0</v>
      </c>
      <c r="K169" s="203" t="s">
        <v>117</v>
      </c>
      <c r="L169" s="42"/>
      <c r="M169" s="208" t="s">
        <v>1</v>
      </c>
      <c r="N169" s="209" t="s">
        <v>40</v>
      </c>
      <c r="O169" s="78"/>
      <c r="P169" s="210">
        <f>O169*H169</f>
        <v>0</v>
      </c>
      <c r="Q169" s="210">
        <v>0.098000000000000004</v>
      </c>
      <c r="R169" s="210">
        <f>Q169*H169</f>
        <v>10.878</v>
      </c>
      <c r="S169" s="210">
        <v>0</v>
      </c>
      <c r="T169" s="211">
        <f>S169*H169</f>
        <v>0</v>
      </c>
      <c r="AR169" s="16" t="s">
        <v>118</v>
      </c>
      <c r="AT169" s="16" t="s">
        <v>113</v>
      </c>
      <c r="AU169" s="16" t="s">
        <v>78</v>
      </c>
      <c r="AY169" s="16" t="s">
        <v>111</v>
      </c>
      <c r="BE169" s="212">
        <f>IF(N169="základní",J169,0)</f>
        <v>0</v>
      </c>
      <c r="BF169" s="212">
        <f>IF(N169="snížená",J169,0)</f>
        <v>0</v>
      </c>
      <c r="BG169" s="212">
        <f>IF(N169="zákl. přenesená",J169,0)</f>
        <v>0</v>
      </c>
      <c r="BH169" s="212">
        <f>IF(N169="sníž. přenesená",J169,0)</f>
        <v>0</v>
      </c>
      <c r="BI169" s="212">
        <f>IF(N169="nulová",J169,0)</f>
        <v>0</v>
      </c>
      <c r="BJ169" s="16" t="s">
        <v>74</v>
      </c>
      <c r="BK169" s="212">
        <f>ROUND(I169*H169,2)</f>
        <v>0</v>
      </c>
      <c r="BL169" s="16" t="s">
        <v>118</v>
      </c>
      <c r="BM169" s="16" t="s">
        <v>243</v>
      </c>
    </row>
    <row r="170" s="11" customFormat="1">
      <c r="B170" s="213"/>
      <c r="C170" s="214"/>
      <c r="D170" s="215" t="s">
        <v>120</v>
      </c>
      <c r="E170" s="216" t="s">
        <v>1</v>
      </c>
      <c r="F170" s="217" t="s">
        <v>244</v>
      </c>
      <c r="G170" s="214"/>
      <c r="H170" s="218">
        <v>111</v>
      </c>
      <c r="I170" s="219"/>
      <c r="J170" s="214"/>
      <c r="K170" s="214"/>
      <c r="L170" s="220"/>
      <c r="M170" s="221"/>
      <c r="N170" s="222"/>
      <c r="O170" s="222"/>
      <c r="P170" s="222"/>
      <c r="Q170" s="222"/>
      <c r="R170" s="222"/>
      <c r="S170" s="222"/>
      <c r="T170" s="223"/>
      <c r="AT170" s="224" t="s">
        <v>120</v>
      </c>
      <c r="AU170" s="224" t="s">
        <v>78</v>
      </c>
      <c r="AV170" s="11" t="s">
        <v>78</v>
      </c>
      <c r="AW170" s="11" t="s">
        <v>32</v>
      </c>
      <c r="AX170" s="11" t="s">
        <v>69</v>
      </c>
      <c r="AY170" s="224" t="s">
        <v>111</v>
      </c>
    </row>
    <row r="171" s="12" customFormat="1">
      <c r="B171" s="225"/>
      <c r="C171" s="226"/>
      <c r="D171" s="215" t="s">
        <v>120</v>
      </c>
      <c r="E171" s="227" t="s">
        <v>1</v>
      </c>
      <c r="F171" s="228" t="s">
        <v>122</v>
      </c>
      <c r="G171" s="226"/>
      <c r="H171" s="229">
        <v>111</v>
      </c>
      <c r="I171" s="230"/>
      <c r="J171" s="226"/>
      <c r="K171" s="226"/>
      <c r="L171" s="231"/>
      <c r="M171" s="232"/>
      <c r="N171" s="233"/>
      <c r="O171" s="233"/>
      <c r="P171" s="233"/>
      <c r="Q171" s="233"/>
      <c r="R171" s="233"/>
      <c r="S171" s="233"/>
      <c r="T171" s="234"/>
      <c r="AT171" s="235" t="s">
        <v>120</v>
      </c>
      <c r="AU171" s="235" t="s">
        <v>78</v>
      </c>
      <c r="AV171" s="12" t="s">
        <v>118</v>
      </c>
      <c r="AW171" s="12" t="s">
        <v>32</v>
      </c>
      <c r="AX171" s="12" t="s">
        <v>74</v>
      </c>
      <c r="AY171" s="235" t="s">
        <v>111</v>
      </c>
    </row>
    <row r="172" s="1" customFormat="1" ht="16.5" customHeight="1">
      <c r="B172" s="37"/>
      <c r="C172" s="257" t="s">
        <v>245</v>
      </c>
      <c r="D172" s="257" t="s">
        <v>216</v>
      </c>
      <c r="E172" s="258" t="s">
        <v>246</v>
      </c>
      <c r="F172" s="259" t="s">
        <v>247</v>
      </c>
      <c r="G172" s="260" t="s">
        <v>116</v>
      </c>
      <c r="H172" s="261">
        <v>116.55</v>
      </c>
      <c r="I172" s="262"/>
      <c r="J172" s="263">
        <f>ROUND(I172*H172,2)</f>
        <v>0</v>
      </c>
      <c r="K172" s="259" t="s">
        <v>117</v>
      </c>
      <c r="L172" s="264"/>
      <c r="M172" s="265" t="s">
        <v>1</v>
      </c>
      <c r="N172" s="266" t="s">
        <v>40</v>
      </c>
      <c r="O172" s="78"/>
      <c r="P172" s="210">
        <f>O172*H172</f>
        <v>0</v>
      </c>
      <c r="Q172" s="210">
        <v>0.1125</v>
      </c>
      <c r="R172" s="210">
        <f>Q172*H172</f>
        <v>13.111875</v>
      </c>
      <c r="S172" s="210">
        <v>0</v>
      </c>
      <c r="T172" s="211">
        <f>S172*H172</f>
        <v>0</v>
      </c>
      <c r="AR172" s="16" t="s">
        <v>155</v>
      </c>
      <c r="AT172" s="16" t="s">
        <v>216</v>
      </c>
      <c r="AU172" s="16" t="s">
        <v>78</v>
      </c>
      <c r="AY172" s="16" t="s">
        <v>111</v>
      </c>
      <c r="BE172" s="212">
        <f>IF(N172="základní",J172,0)</f>
        <v>0</v>
      </c>
      <c r="BF172" s="212">
        <f>IF(N172="snížená",J172,0)</f>
        <v>0</v>
      </c>
      <c r="BG172" s="212">
        <f>IF(N172="zákl. přenesená",J172,0)</f>
        <v>0</v>
      </c>
      <c r="BH172" s="212">
        <f>IF(N172="sníž. přenesená",J172,0)</f>
        <v>0</v>
      </c>
      <c r="BI172" s="212">
        <f>IF(N172="nulová",J172,0)</f>
        <v>0</v>
      </c>
      <c r="BJ172" s="16" t="s">
        <v>74</v>
      </c>
      <c r="BK172" s="212">
        <f>ROUND(I172*H172,2)</f>
        <v>0</v>
      </c>
      <c r="BL172" s="16" t="s">
        <v>118</v>
      </c>
      <c r="BM172" s="16" t="s">
        <v>248</v>
      </c>
    </row>
    <row r="173" s="11" customFormat="1">
      <c r="B173" s="213"/>
      <c r="C173" s="214"/>
      <c r="D173" s="215" t="s">
        <v>120</v>
      </c>
      <c r="E173" s="216" t="s">
        <v>1</v>
      </c>
      <c r="F173" s="217" t="s">
        <v>249</v>
      </c>
      <c r="G173" s="214"/>
      <c r="H173" s="218">
        <v>116.55</v>
      </c>
      <c r="I173" s="219"/>
      <c r="J173" s="214"/>
      <c r="K173" s="214"/>
      <c r="L173" s="220"/>
      <c r="M173" s="221"/>
      <c r="N173" s="222"/>
      <c r="O173" s="222"/>
      <c r="P173" s="222"/>
      <c r="Q173" s="222"/>
      <c r="R173" s="222"/>
      <c r="S173" s="222"/>
      <c r="T173" s="223"/>
      <c r="AT173" s="224" t="s">
        <v>120</v>
      </c>
      <c r="AU173" s="224" t="s">
        <v>78</v>
      </c>
      <c r="AV173" s="11" t="s">
        <v>78</v>
      </c>
      <c r="AW173" s="11" t="s">
        <v>32</v>
      </c>
      <c r="AX173" s="11" t="s">
        <v>74</v>
      </c>
      <c r="AY173" s="224" t="s">
        <v>111</v>
      </c>
    </row>
    <row r="174" s="10" customFormat="1" ht="22.8" customHeight="1">
      <c r="B174" s="185"/>
      <c r="C174" s="186"/>
      <c r="D174" s="187" t="s">
        <v>68</v>
      </c>
      <c r="E174" s="199" t="s">
        <v>155</v>
      </c>
      <c r="F174" s="199" t="s">
        <v>250</v>
      </c>
      <c r="G174" s="186"/>
      <c r="H174" s="186"/>
      <c r="I174" s="189"/>
      <c r="J174" s="200">
        <f>BK174</f>
        <v>0</v>
      </c>
      <c r="K174" s="186"/>
      <c r="L174" s="191"/>
      <c r="M174" s="192"/>
      <c r="N174" s="193"/>
      <c r="O174" s="193"/>
      <c r="P174" s="194">
        <f>SUM(P175:P182)</f>
        <v>0</v>
      </c>
      <c r="Q174" s="193"/>
      <c r="R174" s="194">
        <f>SUM(R175:R182)</f>
        <v>3.1300799999999995</v>
      </c>
      <c r="S174" s="193"/>
      <c r="T174" s="195">
        <f>SUM(T175:T182)</f>
        <v>2.7919999999999998</v>
      </c>
      <c r="AR174" s="196" t="s">
        <v>74</v>
      </c>
      <c r="AT174" s="197" t="s">
        <v>68</v>
      </c>
      <c r="AU174" s="197" t="s">
        <v>74</v>
      </c>
      <c r="AY174" s="196" t="s">
        <v>111</v>
      </c>
      <c r="BK174" s="198">
        <f>SUM(BK175:BK182)</f>
        <v>0</v>
      </c>
    </row>
    <row r="175" s="1" customFormat="1" ht="16.5" customHeight="1">
      <c r="B175" s="37"/>
      <c r="C175" s="201" t="s">
        <v>251</v>
      </c>
      <c r="D175" s="201" t="s">
        <v>113</v>
      </c>
      <c r="E175" s="202" t="s">
        <v>252</v>
      </c>
      <c r="F175" s="203" t="s">
        <v>253</v>
      </c>
      <c r="G175" s="204" t="s">
        <v>254</v>
      </c>
      <c r="H175" s="205">
        <v>8</v>
      </c>
      <c r="I175" s="206"/>
      <c r="J175" s="207">
        <f>ROUND(I175*H175,2)</f>
        <v>0</v>
      </c>
      <c r="K175" s="203" t="s">
        <v>1</v>
      </c>
      <c r="L175" s="42"/>
      <c r="M175" s="208" t="s">
        <v>1</v>
      </c>
      <c r="N175" s="209" t="s">
        <v>40</v>
      </c>
      <c r="O175" s="78"/>
      <c r="P175" s="210">
        <f>O175*H175</f>
        <v>0</v>
      </c>
      <c r="Q175" s="210">
        <v>0</v>
      </c>
      <c r="R175" s="210">
        <f>Q175*H175</f>
        <v>0</v>
      </c>
      <c r="S175" s="210">
        <v>0</v>
      </c>
      <c r="T175" s="211">
        <f>S175*H175</f>
        <v>0</v>
      </c>
      <c r="AR175" s="16" t="s">
        <v>118</v>
      </c>
      <c r="AT175" s="16" t="s">
        <v>113</v>
      </c>
      <c r="AU175" s="16" t="s">
        <v>78</v>
      </c>
      <c r="AY175" s="16" t="s">
        <v>111</v>
      </c>
      <c r="BE175" s="212">
        <f>IF(N175="základní",J175,0)</f>
        <v>0</v>
      </c>
      <c r="BF175" s="212">
        <f>IF(N175="snížená",J175,0)</f>
        <v>0</v>
      </c>
      <c r="BG175" s="212">
        <f>IF(N175="zákl. přenesená",J175,0)</f>
        <v>0</v>
      </c>
      <c r="BH175" s="212">
        <f>IF(N175="sníž. přenesená",J175,0)</f>
        <v>0</v>
      </c>
      <c r="BI175" s="212">
        <f>IF(N175="nulová",J175,0)</f>
        <v>0</v>
      </c>
      <c r="BJ175" s="16" t="s">
        <v>74</v>
      </c>
      <c r="BK175" s="212">
        <f>ROUND(I175*H175,2)</f>
        <v>0</v>
      </c>
      <c r="BL175" s="16" t="s">
        <v>118</v>
      </c>
      <c r="BM175" s="16" t="s">
        <v>255</v>
      </c>
    </row>
    <row r="176" s="11" customFormat="1">
      <c r="B176" s="213"/>
      <c r="C176" s="214"/>
      <c r="D176" s="215" t="s">
        <v>120</v>
      </c>
      <c r="E176" s="216" t="s">
        <v>1</v>
      </c>
      <c r="F176" s="217" t="s">
        <v>155</v>
      </c>
      <c r="G176" s="214"/>
      <c r="H176" s="218">
        <v>8</v>
      </c>
      <c r="I176" s="219"/>
      <c r="J176" s="214"/>
      <c r="K176" s="214"/>
      <c r="L176" s="220"/>
      <c r="M176" s="221"/>
      <c r="N176" s="222"/>
      <c r="O176" s="222"/>
      <c r="P176" s="222"/>
      <c r="Q176" s="222"/>
      <c r="R176" s="222"/>
      <c r="S176" s="222"/>
      <c r="T176" s="223"/>
      <c r="AT176" s="224" t="s">
        <v>120</v>
      </c>
      <c r="AU176" s="224" t="s">
        <v>78</v>
      </c>
      <c r="AV176" s="11" t="s">
        <v>78</v>
      </c>
      <c r="AW176" s="11" t="s">
        <v>32</v>
      </c>
      <c r="AX176" s="11" t="s">
        <v>69</v>
      </c>
      <c r="AY176" s="224" t="s">
        <v>111</v>
      </c>
    </row>
    <row r="177" s="12" customFormat="1">
      <c r="B177" s="225"/>
      <c r="C177" s="226"/>
      <c r="D177" s="215" t="s">
        <v>120</v>
      </c>
      <c r="E177" s="227" t="s">
        <v>1</v>
      </c>
      <c r="F177" s="228" t="s">
        <v>122</v>
      </c>
      <c r="G177" s="226"/>
      <c r="H177" s="229">
        <v>8</v>
      </c>
      <c r="I177" s="230"/>
      <c r="J177" s="226"/>
      <c r="K177" s="226"/>
      <c r="L177" s="231"/>
      <c r="M177" s="232"/>
      <c r="N177" s="233"/>
      <c r="O177" s="233"/>
      <c r="P177" s="233"/>
      <c r="Q177" s="233"/>
      <c r="R177" s="233"/>
      <c r="S177" s="233"/>
      <c r="T177" s="234"/>
      <c r="AT177" s="235" t="s">
        <v>120</v>
      </c>
      <c r="AU177" s="235" t="s">
        <v>78</v>
      </c>
      <c r="AV177" s="12" t="s">
        <v>118</v>
      </c>
      <c r="AW177" s="12" t="s">
        <v>32</v>
      </c>
      <c r="AX177" s="12" t="s">
        <v>74</v>
      </c>
      <c r="AY177" s="235" t="s">
        <v>111</v>
      </c>
    </row>
    <row r="178" s="1" customFormat="1" ht="16.5" customHeight="1">
      <c r="B178" s="37"/>
      <c r="C178" s="201" t="s">
        <v>256</v>
      </c>
      <c r="D178" s="201" t="s">
        <v>113</v>
      </c>
      <c r="E178" s="202" t="s">
        <v>257</v>
      </c>
      <c r="F178" s="203" t="s">
        <v>258</v>
      </c>
      <c r="G178" s="204" t="s">
        <v>259</v>
      </c>
      <c r="H178" s="205">
        <v>8</v>
      </c>
      <c r="I178" s="206"/>
      <c r="J178" s="207">
        <f>ROUND(I178*H178,2)</f>
        <v>0</v>
      </c>
      <c r="K178" s="203" t="s">
        <v>260</v>
      </c>
      <c r="L178" s="42"/>
      <c r="M178" s="208" t="s">
        <v>1</v>
      </c>
      <c r="N178" s="209" t="s">
        <v>40</v>
      </c>
      <c r="O178" s="78"/>
      <c r="P178" s="210">
        <f>O178*H178</f>
        <v>0</v>
      </c>
      <c r="Q178" s="210">
        <v>0.34089999999999998</v>
      </c>
      <c r="R178" s="210">
        <f>Q178*H178</f>
        <v>2.7271999999999998</v>
      </c>
      <c r="S178" s="210">
        <v>0</v>
      </c>
      <c r="T178" s="211">
        <f>S178*H178</f>
        <v>0</v>
      </c>
      <c r="AR178" s="16" t="s">
        <v>118</v>
      </c>
      <c r="AT178" s="16" t="s">
        <v>113</v>
      </c>
      <c r="AU178" s="16" t="s">
        <v>78</v>
      </c>
      <c r="AY178" s="16" t="s">
        <v>111</v>
      </c>
      <c r="BE178" s="212">
        <f>IF(N178="základní",J178,0)</f>
        <v>0</v>
      </c>
      <c r="BF178" s="212">
        <f>IF(N178="snížená",J178,0)</f>
        <v>0</v>
      </c>
      <c r="BG178" s="212">
        <f>IF(N178="zákl. přenesená",J178,0)</f>
        <v>0</v>
      </c>
      <c r="BH178" s="212">
        <f>IF(N178="sníž. přenesená",J178,0)</f>
        <v>0</v>
      </c>
      <c r="BI178" s="212">
        <f>IF(N178="nulová",J178,0)</f>
        <v>0</v>
      </c>
      <c r="BJ178" s="16" t="s">
        <v>74</v>
      </c>
      <c r="BK178" s="212">
        <f>ROUND(I178*H178,2)</f>
        <v>0</v>
      </c>
      <c r="BL178" s="16" t="s">
        <v>118</v>
      </c>
      <c r="BM178" s="16" t="s">
        <v>261</v>
      </c>
    </row>
    <row r="179" s="1" customFormat="1" ht="16.5" customHeight="1">
      <c r="B179" s="37"/>
      <c r="C179" s="257" t="s">
        <v>262</v>
      </c>
      <c r="D179" s="257" t="s">
        <v>216</v>
      </c>
      <c r="E179" s="258" t="s">
        <v>263</v>
      </c>
      <c r="F179" s="259" t="s">
        <v>264</v>
      </c>
      <c r="G179" s="260" t="s">
        <v>254</v>
      </c>
      <c r="H179" s="261">
        <v>8</v>
      </c>
      <c r="I179" s="262"/>
      <c r="J179" s="263">
        <f>ROUND(I179*H179,2)</f>
        <v>0</v>
      </c>
      <c r="K179" s="259" t="s">
        <v>1</v>
      </c>
      <c r="L179" s="264"/>
      <c r="M179" s="265" t="s">
        <v>1</v>
      </c>
      <c r="N179" s="266" t="s">
        <v>40</v>
      </c>
      <c r="O179" s="78"/>
      <c r="P179" s="210">
        <f>O179*H179</f>
        <v>0</v>
      </c>
      <c r="Q179" s="210">
        <v>0</v>
      </c>
      <c r="R179" s="210">
        <f>Q179*H179</f>
        <v>0</v>
      </c>
      <c r="S179" s="210">
        <v>0</v>
      </c>
      <c r="T179" s="211">
        <f>S179*H179</f>
        <v>0</v>
      </c>
      <c r="AR179" s="16" t="s">
        <v>155</v>
      </c>
      <c r="AT179" s="16" t="s">
        <v>216</v>
      </c>
      <c r="AU179" s="16" t="s">
        <v>78</v>
      </c>
      <c r="AY179" s="16" t="s">
        <v>111</v>
      </c>
      <c r="BE179" s="212">
        <f>IF(N179="základní",J179,0)</f>
        <v>0</v>
      </c>
      <c r="BF179" s="212">
        <f>IF(N179="snížená",J179,0)</f>
        <v>0</v>
      </c>
      <c r="BG179" s="212">
        <f>IF(N179="zákl. přenesená",J179,0)</f>
        <v>0</v>
      </c>
      <c r="BH179" s="212">
        <f>IF(N179="sníž. přenesená",J179,0)</f>
        <v>0</v>
      </c>
      <c r="BI179" s="212">
        <f>IF(N179="nulová",J179,0)</f>
        <v>0</v>
      </c>
      <c r="BJ179" s="16" t="s">
        <v>74</v>
      </c>
      <c r="BK179" s="212">
        <f>ROUND(I179*H179,2)</f>
        <v>0</v>
      </c>
      <c r="BL179" s="16" t="s">
        <v>118</v>
      </c>
      <c r="BM179" s="16" t="s">
        <v>265</v>
      </c>
    </row>
    <row r="180" s="1" customFormat="1" ht="16.5" customHeight="1">
      <c r="B180" s="37"/>
      <c r="C180" s="201" t="s">
        <v>266</v>
      </c>
      <c r="D180" s="201" t="s">
        <v>113</v>
      </c>
      <c r="E180" s="202" t="s">
        <v>267</v>
      </c>
      <c r="F180" s="203" t="s">
        <v>268</v>
      </c>
      <c r="G180" s="204" t="s">
        <v>259</v>
      </c>
      <c r="H180" s="205">
        <v>8</v>
      </c>
      <c r="I180" s="206"/>
      <c r="J180" s="207">
        <f>ROUND(I180*H180,2)</f>
        <v>0</v>
      </c>
      <c r="K180" s="203" t="s">
        <v>1</v>
      </c>
      <c r="L180" s="42"/>
      <c r="M180" s="208" t="s">
        <v>1</v>
      </c>
      <c r="N180" s="209" t="s">
        <v>40</v>
      </c>
      <c r="O180" s="78"/>
      <c r="P180" s="210">
        <f>O180*H180</f>
        <v>0</v>
      </c>
      <c r="Q180" s="210">
        <v>0</v>
      </c>
      <c r="R180" s="210">
        <f>Q180*H180</f>
        <v>0</v>
      </c>
      <c r="S180" s="210">
        <v>0.34899999999999998</v>
      </c>
      <c r="T180" s="211">
        <f>S180*H180</f>
        <v>2.7919999999999998</v>
      </c>
      <c r="AR180" s="16" t="s">
        <v>118</v>
      </c>
      <c r="AT180" s="16" t="s">
        <v>113</v>
      </c>
      <c r="AU180" s="16" t="s">
        <v>78</v>
      </c>
      <c r="AY180" s="16" t="s">
        <v>111</v>
      </c>
      <c r="BE180" s="212">
        <f>IF(N180="základní",J180,0)</f>
        <v>0</v>
      </c>
      <c r="BF180" s="212">
        <f>IF(N180="snížená",J180,0)</f>
        <v>0</v>
      </c>
      <c r="BG180" s="212">
        <f>IF(N180="zákl. přenesená",J180,0)</f>
        <v>0</v>
      </c>
      <c r="BH180" s="212">
        <f>IF(N180="sníž. přenesená",J180,0)</f>
        <v>0</v>
      </c>
      <c r="BI180" s="212">
        <f>IF(N180="nulová",J180,0)</f>
        <v>0</v>
      </c>
      <c r="BJ180" s="16" t="s">
        <v>74</v>
      </c>
      <c r="BK180" s="212">
        <f>ROUND(I180*H180,2)</f>
        <v>0</v>
      </c>
      <c r="BL180" s="16" t="s">
        <v>118</v>
      </c>
      <c r="BM180" s="16" t="s">
        <v>269</v>
      </c>
    </row>
    <row r="181" s="1" customFormat="1" ht="16.5" customHeight="1">
      <c r="B181" s="37"/>
      <c r="C181" s="201" t="s">
        <v>270</v>
      </c>
      <c r="D181" s="201" t="s">
        <v>113</v>
      </c>
      <c r="E181" s="202" t="s">
        <v>271</v>
      </c>
      <c r="F181" s="203" t="s">
        <v>272</v>
      </c>
      <c r="G181" s="204" t="s">
        <v>259</v>
      </c>
      <c r="H181" s="205">
        <v>8</v>
      </c>
      <c r="I181" s="206"/>
      <c r="J181" s="207">
        <f>ROUND(I181*H181,2)</f>
        <v>0</v>
      </c>
      <c r="K181" s="203" t="s">
        <v>260</v>
      </c>
      <c r="L181" s="42"/>
      <c r="M181" s="208" t="s">
        <v>1</v>
      </c>
      <c r="N181" s="209" t="s">
        <v>40</v>
      </c>
      <c r="O181" s="78"/>
      <c r="P181" s="210">
        <f>O181*H181</f>
        <v>0</v>
      </c>
      <c r="Q181" s="210">
        <v>0.0093600000000000003</v>
      </c>
      <c r="R181" s="210">
        <f>Q181*H181</f>
        <v>0.074880000000000002</v>
      </c>
      <c r="S181" s="210">
        <v>0</v>
      </c>
      <c r="T181" s="211">
        <f>S181*H181</f>
        <v>0</v>
      </c>
      <c r="AR181" s="16" t="s">
        <v>118</v>
      </c>
      <c r="AT181" s="16" t="s">
        <v>113</v>
      </c>
      <c r="AU181" s="16" t="s">
        <v>78</v>
      </c>
      <c r="AY181" s="16" t="s">
        <v>111</v>
      </c>
      <c r="BE181" s="212">
        <f>IF(N181="základní",J181,0)</f>
        <v>0</v>
      </c>
      <c r="BF181" s="212">
        <f>IF(N181="snížená",J181,0)</f>
        <v>0</v>
      </c>
      <c r="BG181" s="212">
        <f>IF(N181="zákl. přenesená",J181,0)</f>
        <v>0</v>
      </c>
      <c r="BH181" s="212">
        <f>IF(N181="sníž. přenesená",J181,0)</f>
        <v>0</v>
      </c>
      <c r="BI181" s="212">
        <f>IF(N181="nulová",J181,0)</f>
        <v>0</v>
      </c>
      <c r="BJ181" s="16" t="s">
        <v>74</v>
      </c>
      <c r="BK181" s="212">
        <f>ROUND(I181*H181,2)</f>
        <v>0</v>
      </c>
      <c r="BL181" s="16" t="s">
        <v>118</v>
      </c>
      <c r="BM181" s="16" t="s">
        <v>273</v>
      </c>
    </row>
    <row r="182" s="1" customFormat="1" ht="16.5" customHeight="1">
      <c r="B182" s="37"/>
      <c r="C182" s="257" t="s">
        <v>274</v>
      </c>
      <c r="D182" s="257" t="s">
        <v>216</v>
      </c>
      <c r="E182" s="258" t="s">
        <v>275</v>
      </c>
      <c r="F182" s="259" t="s">
        <v>276</v>
      </c>
      <c r="G182" s="260" t="s">
        <v>259</v>
      </c>
      <c r="H182" s="261">
        <v>8</v>
      </c>
      <c r="I182" s="262"/>
      <c r="J182" s="263">
        <f>ROUND(I182*H182,2)</f>
        <v>0</v>
      </c>
      <c r="K182" s="259" t="s">
        <v>1</v>
      </c>
      <c r="L182" s="264"/>
      <c r="M182" s="265" t="s">
        <v>1</v>
      </c>
      <c r="N182" s="266" t="s">
        <v>40</v>
      </c>
      <c r="O182" s="78"/>
      <c r="P182" s="210">
        <f>O182*H182</f>
        <v>0</v>
      </c>
      <c r="Q182" s="210">
        <v>0.041000000000000002</v>
      </c>
      <c r="R182" s="210">
        <f>Q182*H182</f>
        <v>0.32800000000000001</v>
      </c>
      <c r="S182" s="210">
        <v>0</v>
      </c>
      <c r="T182" s="211">
        <f>S182*H182</f>
        <v>0</v>
      </c>
      <c r="AR182" s="16" t="s">
        <v>155</v>
      </c>
      <c r="AT182" s="16" t="s">
        <v>216</v>
      </c>
      <c r="AU182" s="16" t="s">
        <v>78</v>
      </c>
      <c r="AY182" s="16" t="s">
        <v>111</v>
      </c>
      <c r="BE182" s="212">
        <f>IF(N182="základní",J182,0)</f>
        <v>0</v>
      </c>
      <c r="BF182" s="212">
        <f>IF(N182="snížená",J182,0)</f>
        <v>0</v>
      </c>
      <c r="BG182" s="212">
        <f>IF(N182="zákl. přenesená",J182,0)</f>
        <v>0</v>
      </c>
      <c r="BH182" s="212">
        <f>IF(N182="sníž. přenesená",J182,0)</f>
        <v>0</v>
      </c>
      <c r="BI182" s="212">
        <f>IF(N182="nulová",J182,0)</f>
        <v>0</v>
      </c>
      <c r="BJ182" s="16" t="s">
        <v>74</v>
      </c>
      <c r="BK182" s="212">
        <f>ROUND(I182*H182,2)</f>
        <v>0</v>
      </c>
      <c r="BL182" s="16" t="s">
        <v>118</v>
      </c>
      <c r="BM182" s="16" t="s">
        <v>277</v>
      </c>
    </row>
    <row r="183" s="10" customFormat="1" ht="22.8" customHeight="1">
      <c r="B183" s="185"/>
      <c r="C183" s="186"/>
      <c r="D183" s="187" t="s">
        <v>68</v>
      </c>
      <c r="E183" s="199" t="s">
        <v>167</v>
      </c>
      <c r="F183" s="199" t="s">
        <v>278</v>
      </c>
      <c r="G183" s="186"/>
      <c r="H183" s="186"/>
      <c r="I183" s="189"/>
      <c r="J183" s="200">
        <f>BK183</f>
        <v>0</v>
      </c>
      <c r="K183" s="186"/>
      <c r="L183" s="191"/>
      <c r="M183" s="192"/>
      <c r="N183" s="193"/>
      <c r="O183" s="193"/>
      <c r="P183" s="194">
        <f>SUM(P184:P255)</f>
        <v>0</v>
      </c>
      <c r="Q183" s="193"/>
      <c r="R183" s="194">
        <f>SUM(R184:R255)</f>
        <v>109.36861943999999</v>
      </c>
      <c r="S183" s="193"/>
      <c r="T183" s="195">
        <f>SUM(T184:T255)</f>
        <v>0.33600000000000002</v>
      </c>
      <c r="AR183" s="196" t="s">
        <v>74</v>
      </c>
      <c r="AT183" s="197" t="s">
        <v>68</v>
      </c>
      <c r="AU183" s="197" t="s">
        <v>74</v>
      </c>
      <c r="AY183" s="196" t="s">
        <v>111</v>
      </c>
      <c r="BK183" s="198">
        <f>SUM(BK184:BK255)</f>
        <v>0</v>
      </c>
    </row>
    <row r="184" s="1" customFormat="1" ht="16.5" customHeight="1">
      <c r="B184" s="37"/>
      <c r="C184" s="201" t="s">
        <v>279</v>
      </c>
      <c r="D184" s="201" t="s">
        <v>113</v>
      </c>
      <c r="E184" s="202" t="s">
        <v>280</v>
      </c>
      <c r="F184" s="203" t="s">
        <v>281</v>
      </c>
      <c r="G184" s="204" t="s">
        <v>259</v>
      </c>
      <c r="H184" s="205">
        <v>1</v>
      </c>
      <c r="I184" s="206"/>
      <c r="J184" s="207">
        <f>ROUND(I184*H184,2)</f>
        <v>0</v>
      </c>
      <c r="K184" s="203" t="s">
        <v>1</v>
      </c>
      <c r="L184" s="42"/>
      <c r="M184" s="208" t="s">
        <v>1</v>
      </c>
      <c r="N184" s="209" t="s">
        <v>40</v>
      </c>
      <c r="O184" s="78"/>
      <c r="P184" s="210">
        <f>O184*H184</f>
        <v>0</v>
      </c>
      <c r="Q184" s="210">
        <v>0.00069999999999999999</v>
      </c>
      <c r="R184" s="210">
        <f>Q184*H184</f>
        <v>0.00069999999999999999</v>
      </c>
      <c r="S184" s="210">
        <v>0</v>
      </c>
      <c r="T184" s="211">
        <f>S184*H184</f>
        <v>0</v>
      </c>
      <c r="AR184" s="16" t="s">
        <v>118</v>
      </c>
      <c r="AT184" s="16" t="s">
        <v>113</v>
      </c>
      <c r="AU184" s="16" t="s">
        <v>78</v>
      </c>
      <c r="AY184" s="16" t="s">
        <v>111</v>
      </c>
      <c r="BE184" s="212">
        <f>IF(N184="základní",J184,0)</f>
        <v>0</v>
      </c>
      <c r="BF184" s="212">
        <f>IF(N184="snížená",J184,0)</f>
        <v>0</v>
      </c>
      <c r="BG184" s="212">
        <f>IF(N184="zákl. přenesená",J184,0)</f>
        <v>0</v>
      </c>
      <c r="BH184" s="212">
        <f>IF(N184="sníž. přenesená",J184,0)</f>
        <v>0</v>
      </c>
      <c r="BI184" s="212">
        <f>IF(N184="nulová",J184,0)</f>
        <v>0</v>
      </c>
      <c r="BJ184" s="16" t="s">
        <v>74</v>
      </c>
      <c r="BK184" s="212">
        <f>ROUND(I184*H184,2)</f>
        <v>0</v>
      </c>
      <c r="BL184" s="16" t="s">
        <v>118</v>
      </c>
      <c r="BM184" s="16" t="s">
        <v>282</v>
      </c>
    </row>
    <row r="185" s="1" customFormat="1" ht="16.5" customHeight="1">
      <c r="B185" s="37"/>
      <c r="C185" s="201" t="s">
        <v>283</v>
      </c>
      <c r="D185" s="201" t="s">
        <v>113</v>
      </c>
      <c r="E185" s="202" t="s">
        <v>284</v>
      </c>
      <c r="F185" s="203" t="s">
        <v>285</v>
      </c>
      <c r="G185" s="204" t="s">
        <v>259</v>
      </c>
      <c r="H185" s="205">
        <v>4</v>
      </c>
      <c r="I185" s="206"/>
      <c r="J185" s="207">
        <f>ROUND(I185*H185,2)</f>
        <v>0</v>
      </c>
      <c r="K185" s="203" t="s">
        <v>117</v>
      </c>
      <c r="L185" s="42"/>
      <c r="M185" s="208" t="s">
        <v>1</v>
      </c>
      <c r="N185" s="209" t="s">
        <v>40</v>
      </c>
      <c r="O185" s="78"/>
      <c r="P185" s="210">
        <f>O185*H185</f>
        <v>0</v>
      </c>
      <c r="Q185" s="210">
        <v>0.00069999999999999999</v>
      </c>
      <c r="R185" s="210">
        <f>Q185*H185</f>
        <v>0.0028</v>
      </c>
      <c r="S185" s="210">
        <v>0</v>
      </c>
      <c r="T185" s="211">
        <f>S185*H185</f>
        <v>0</v>
      </c>
      <c r="AR185" s="16" t="s">
        <v>118</v>
      </c>
      <c r="AT185" s="16" t="s">
        <v>113</v>
      </c>
      <c r="AU185" s="16" t="s">
        <v>78</v>
      </c>
      <c r="AY185" s="16" t="s">
        <v>111</v>
      </c>
      <c r="BE185" s="212">
        <f>IF(N185="základní",J185,0)</f>
        <v>0</v>
      </c>
      <c r="BF185" s="212">
        <f>IF(N185="snížená",J185,0)</f>
        <v>0</v>
      </c>
      <c r="BG185" s="212">
        <f>IF(N185="zákl. přenesená",J185,0)</f>
        <v>0</v>
      </c>
      <c r="BH185" s="212">
        <f>IF(N185="sníž. přenesená",J185,0)</f>
        <v>0</v>
      </c>
      <c r="BI185" s="212">
        <f>IF(N185="nulová",J185,0)</f>
        <v>0</v>
      </c>
      <c r="BJ185" s="16" t="s">
        <v>74</v>
      </c>
      <c r="BK185" s="212">
        <f>ROUND(I185*H185,2)</f>
        <v>0</v>
      </c>
      <c r="BL185" s="16" t="s">
        <v>118</v>
      </c>
      <c r="BM185" s="16" t="s">
        <v>286</v>
      </c>
    </row>
    <row r="186" s="1" customFormat="1" ht="16.5" customHeight="1">
      <c r="B186" s="37"/>
      <c r="C186" s="201" t="s">
        <v>287</v>
      </c>
      <c r="D186" s="201" t="s">
        <v>113</v>
      </c>
      <c r="E186" s="202" t="s">
        <v>288</v>
      </c>
      <c r="F186" s="203" t="s">
        <v>289</v>
      </c>
      <c r="G186" s="204" t="s">
        <v>259</v>
      </c>
      <c r="H186" s="205">
        <v>1</v>
      </c>
      <c r="I186" s="206"/>
      <c r="J186" s="207">
        <f>ROUND(I186*H186,2)</f>
        <v>0</v>
      </c>
      <c r="K186" s="203" t="s">
        <v>117</v>
      </c>
      <c r="L186" s="42"/>
      <c r="M186" s="208" t="s">
        <v>1</v>
      </c>
      <c r="N186" s="209" t="s">
        <v>40</v>
      </c>
      <c r="O186" s="78"/>
      <c r="P186" s="210">
        <f>O186*H186</f>
        <v>0</v>
      </c>
      <c r="Q186" s="210">
        <v>1.0000000000000001E-05</v>
      </c>
      <c r="R186" s="210">
        <f>Q186*H186</f>
        <v>1.0000000000000001E-05</v>
      </c>
      <c r="S186" s="210">
        <v>0</v>
      </c>
      <c r="T186" s="211">
        <f>S186*H186</f>
        <v>0</v>
      </c>
      <c r="AR186" s="16" t="s">
        <v>118</v>
      </c>
      <c r="AT186" s="16" t="s">
        <v>113</v>
      </c>
      <c r="AU186" s="16" t="s">
        <v>78</v>
      </c>
      <c r="AY186" s="16" t="s">
        <v>111</v>
      </c>
      <c r="BE186" s="212">
        <f>IF(N186="základní",J186,0)</f>
        <v>0</v>
      </c>
      <c r="BF186" s="212">
        <f>IF(N186="snížená",J186,0)</f>
        <v>0</v>
      </c>
      <c r="BG186" s="212">
        <f>IF(N186="zákl. přenesená",J186,0)</f>
        <v>0</v>
      </c>
      <c r="BH186" s="212">
        <f>IF(N186="sníž. přenesená",J186,0)</f>
        <v>0</v>
      </c>
      <c r="BI186" s="212">
        <f>IF(N186="nulová",J186,0)</f>
        <v>0</v>
      </c>
      <c r="BJ186" s="16" t="s">
        <v>74</v>
      </c>
      <c r="BK186" s="212">
        <f>ROUND(I186*H186,2)</f>
        <v>0</v>
      </c>
      <c r="BL186" s="16" t="s">
        <v>118</v>
      </c>
      <c r="BM186" s="16" t="s">
        <v>290</v>
      </c>
    </row>
    <row r="187" s="1" customFormat="1" ht="16.5" customHeight="1">
      <c r="B187" s="37"/>
      <c r="C187" s="257" t="s">
        <v>291</v>
      </c>
      <c r="D187" s="257" t="s">
        <v>216</v>
      </c>
      <c r="E187" s="258" t="s">
        <v>292</v>
      </c>
      <c r="F187" s="259" t="s">
        <v>293</v>
      </c>
      <c r="G187" s="260" t="s">
        <v>259</v>
      </c>
      <c r="H187" s="261">
        <v>5</v>
      </c>
      <c r="I187" s="262"/>
      <c r="J187" s="263">
        <f>ROUND(I187*H187,2)</f>
        <v>0</v>
      </c>
      <c r="K187" s="259" t="s">
        <v>1</v>
      </c>
      <c r="L187" s="264"/>
      <c r="M187" s="265" t="s">
        <v>1</v>
      </c>
      <c r="N187" s="266" t="s">
        <v>40</v>
      </c>
      <c r="O187" s="78"/>
      <c r="P187" s="210">
        <f>O187*H187</f>
        <v>0</v>
      </c>
      <c r="Q187" s="210">
        <v>0.0035000000000000001</v>
      </c>
      <c r="R187" s="210">
        <f>Q187*H187</f>
        <v>0.017500000000000002</v>
      </c>
      <c r="S187" s="210">
        <v>0</v>
      </c>
      <c r="T187" s="211">
        <f>S187*H187</f>
        <v>0</v>
      </c>
      <c r="AR187" s="16" t="s">
        <v>155</v>
      </c>
      <c r="AT187" s="16" t="s">
        <v>216</v>
      </c>
      <c r="AU187" s="16" t="s">
        <v>78</v>
      </c>
      <c r="AY187" s="16" t="s">
        <v>111</v>
      </c>
      <c r="BE187" s="212">
        <f>IF(N187="základní",J187,0)</f>
        <v>0</v>
      </c>
      <c r="BF187" s="212">
        <f>IF(N187="snížená",J187,0)</f>
        <v>0</v>
      </c>
      <c r="BG187" s="212">
        <f>IF(N187="zákl. přenesená",J187,0)</f>
        <v>0</v>
      </c>
      <c r="BH187" s="212">
        <f>IF(N187="sníž. přenesená",J187,0)</f>
        <v>0</v>
      </c>
      <c r="BI187" s="212">
        <f>IF(N187="nulová",J187,0)</f>
        <v>0</v>
      </c>
      <c r="BJ187" s="16" t="s">
        <v>74</v>
      </c>
      <c r="BK187" s="212">
        <f>ROUND(I187*H187,2)</f>
        <v>0</v>
      </c>
      <c r="BL187" s="16" t="s">
        <v>118</v>
      </c>
      <c r="BM187" s="16" t="s">
        <v>294</v>
      </c>
    </row>
    <row r="188" s="1" customFormat="1" ht="16.5" customHeight="1">
      <c r="B188" s="37"/>
      <c r="C188" s="201" t="s">
        <v>295</v>
      </c>
      <c r="D188" s="201" t="s">
        <v>113</v>
      </c>
      <c r="E188" s="202" t="s">
        <v>296</v>
      </c>
      <c r="F188" s="203" t="s">
        <v>297</v>
      </c>
      <c r="G188" s="204" t="s">
        <v>259</v>
      </c>
      <c r="H188" s="205">
        <v>1</v>
      </c>
      <c r="I188" s="206"/>
      <c r="J188" s="207">
        <f>ROUND(I188*H188,2)</f>
        <v>0</v>
      </c>
      <c r="K188" s="203" t="s">
        <v>117</v>
      </c>
      <c r="L188" s="42"/>
      <c r="M188" s="208" t="s">
        <v>1</v>
      </c>
      <c r="N188" s="209" t="s">
        <v>40</v>
      </c>
      <c r="O188" s="78"/>
      <c r="P188" s="210">
        <f>O188*H188</f>
        <v>0</v>
      </c>
      <c r="Q188" s="210">
        <v>0.10940999999999999</v>
      </c>
      <c r="R188" s="210">
        <f>Q188*H188</f>
        <v>0.10940999999999999</v>
      </c>
      <c r="S188" s="210">
        <v>0</v>
      </c>
      <c r="T188" s="211">
        <f>S188*H188</f>
        <v>0</v>
      </c>
      <c r="AR188" s="16" t="s">
        <v>118</v>
      </c>
      <c r="AT188" s="16" t="s">
        <v>113</v>
      </c>
      <c r="AU188" s="16" t="s">
        <v>78</v>
      </c>
      <c r="AY188" s="16" t="s">
        <v>111</v>
      </c>
      <c r="BE188" s="212">
        <f>IF(N188="základní",J188,0)</f>
        <v>0</v>
      </c>
      <c r="BF188" s="212">
        <f>IF(N188="snížená",J188,0)</f>
        <v>0</v>
      </c>
      <c r="BG188" s="212">
        <f>IF(N188="zákl. přenesená",J188,0)</f>
        <v>0</v>
      </c>
      <c r="BH188" s="212">
        <f>IF(N188="sníž. přenesená",J188,0)</f>
        <v>0</v>
      </c>
      <c r="BI188" s="212">
        <f>IF(N188="nulová",J188,0)</f>
        <v>0</v>
      </c>
      <c r="BJ188" s="16" t="s">
        <v>74</v>
      </c>
      <c r="BK188" s="212">
        <f>ROUND(I188*H188,2)</f>
        <v>0</v>
      </c>
      <c r="BL188" s="16" t="s">
        <v>118</v>
      </c>
      <c r="BM188" s="16" t="s">
        <v>298</v>
      </c>
    </row>
    <row r="189" s="1" customFormat="1" ht="16.5" customHeight="1">
      <c r="B189" s="37"/>
      <c r="C189" s="257" t="s">
        <v>299</v>
      </c>
      <c r="D189" s="257" t="s">
        <v>216</v>
      </c>
      <c r="E189" s="258" t="s">
        <v>300</v>
      </c>
      <c r="F189" s="259" t="s">
        <v>301</v>
      </c>
      <c r="G189" s="260" t="s">
        <v>259</v>
      </c>
      <c r="H189" s="261">
        <v>1</v>
      </c>
      <c r="I189" s="262"/>
      <c r="J189" s="263">
        <f>ROUND(I189*H189,2)</f>
        <v>0</v>
      </c>
      <c r="K189" s="259" t="s">
        <v>117</v>
      </c>
      <c r="L189" s="264"/>
      <c r="M189" s="265" t="s">
        <v>1</v>
      </c>
      <c r="N189" s="266" t="s">
        <v>40</v>
      </c>
      <c r="O189" s="78"/>
      <c r="P189" s="210">
        <f>O189*H189</f>
        <v>0</v>
      </c>
      <c r="Q189" s="210">
        <v>0.0061000000000000004</v>
      </c>
      <c r="R189" s="210">
        <f>Q189*H189</f>
        <v>0.0061000000000000004</v>
      </c>
      <c r="S189" s="210">
        <v>0</v>
      </c>
      <c r="T189" s="211">
        <f>S189*H189</f>
        <v>0</v>
      </c>
      <c r="AR189" s="16" t="s">
        <v>155</v>
      </c>
      <c r="AT189" s="16" t="s">
        <v>216</v>
      </c>
      <c r="AU189" s="16" t="s">
        <v>78</v>
      </c>
      <c r="AY189" s="16" t="s">
        <v>111</v>
      </c>
      <c r="BE189" s="212">
        <f>IF(N189="základní",J189,0)</f>
        <v>0</v>
      </c>
      <c r="BF189" s="212">
        <f>IF(N189="snížená",J189,0)</f>
        <v>0</v>
      </c>
      <c r="BG189" s="212">
        <f>IF(N189="zákl. přenesená",J189,0)</f>
        <v>0</v>
      </c>
      <c r="BH189" s="212">
        <f>IF(N189="sníž. přenesená",J189,0)</f>
        <v>0</v>
      </c>
      <c r="BI189" s="212">
        <f>IF(N189="nulová",J189,0)</f>
        <v>0</v>
      </c>
      <c r="BJ189" s="16" t="s">
        <v>74</v>
      </c>
      <c r="BK189" s="212">
        <f>ROUND(I189*H189,2)</f>
        <v>0</v>
      </c>
      <c r="BL189" s="16" t="s">
        <v>118</v>
      </c>
      <c r="BM189" s="16" t="s">
        <v>302</v>
      </c>
    </row>
    <row r="190" s="1" customFormat="1" ht="16.5" customHeight="1">
      <c r="B190" s="37"/>
      <c r="C190" s="201" t="s">
        <v>303</v>
      </c>
      <c r="D190" s="201" t="s">
        <v>113</v>
      </c>
      <c r="E190" s="202" t="s">
        <v>304</v>
      </c>
      <c r="F190" s="203" t="s">
        <v>305</v>
      </c>
      <c r="G190" s="204" t="s">
        <v>152</v>
      </c>
      <c r="H190" s="205">
        <v>38</v>
      </c>
      <c r="I190" s="206"/>
      <c r="J190" s="207">
        <f>ROUND(I190*H190,2)</f>
        <v>0</v>
      </c>
      <c r="K190" s="203" t="s">
        <v>117</v>
      </c>
      <c r="L190" s="42"/>
      <c r="M190" s="208" t="s">
        <v>1</v>
      </c>
      <c r="N190" s="209" t="s">
        <v>40</v>
      </c>
      <c r="O190" s="78"/>
      <c r="P190" s="210">
        <f>O190*H190</f>
        <v>0</v>
      </c>
      <c r="Q190" s="210">
        <v>0.00033</v>
      </c>
      <c r="R190" s="210">
        <f>Q190*H190</f>
        <v>0.012539999999999999</v>
      </c>
      <c r="S190" s="210">
        <v>0</v>
      </c>
      <c r="T190" s="211">
        <f>S190*H190</f>
        <v>0</v>
      </c>
      <c r="AR190" s="16" t="s">
        <v>118</v>
      </c>
      <c r="AT190" s="16" t="s">
        <v>113</v>
      </c>
      <c r="AU190" s="16" t="s">
        <v>78</v>
      </c>
      <c r="AY190" s="16" t="s">
        <v>111</v>
      </c>
      <c r="BE190" s="212">
        <f>IF(N190="základní",J190,0)</f>
        <v>0</v>
      </c>
      <c r="BF190" s="212">
        <f>IF(N190="snížená",J190,0)</f>
        <v>0</v>
      </c>
      <c r="BG190" s="212">
        <f>IF(N190="zákl. přenesená",J190,0)</f>
        <v>0</v>
      </c>
      <c r="BH190" s="212">
        <f>IF(N190="sníž. přenesená",J190,0)</f>
        <v>0</v>
      </c>
      <c r="BI190" s="212">
        <f>IF(N190="nulová",J190,0)</f>
        <v>0</v>
      </c>
      <c r="BJ190" s="16" t="s">
        <v>74</v>
      </c>
      <c r="BK190" s="212">
        <f>ROUND(I190*H190,2)</f>
        <v>0</v>
      </c>
      <c r="BL190" s="16" t="s">
        <v>118</v>
      </c>
      <c r="BM190" s="16" t="s">
        <v>306</v>
      </c>
    </row>
    <row r="191" s="11" customFormat="1">
      <c r="B191" s="213"/>
      <c r="C191" s="214"/>
      <c r="D191" s="215" t="s">
        <v>120</v>
      </c>
      <c r="E191" s="216" t="s">
        <v>1</v>
      </c>
      <c r="F191" s="217" t="s">
        <v>307</v>
      </c>
      <c r="G191" s="214"/>
      <c r="H191" s="218">
        <v>38</v>
      </c>
      <c r="I191" s="219"/>
      <c r="J191" s="214"/>
      <c r="K191" s="214"/>
      <c r="L191" s="220"/>
      <c r="M191" s="221"/>
      <c r="N191" s="222"/>
      <c r="O191" s="222"/>
      <c r="P191" s="222"/>
      <c r="Q191" s="222"/>
      <c r="R191" s="222"/>
      <c r="S191" s="222"/>
      <c r="T191" s="223"/>
      <c r="AT191" s="224" t="s">
        <v>120</v>
      </c>
      <c r="AU191" s="224" t="s">
        <v>78</v>
      </c>
      <c r="AV191" s="11" t="s">
        <v>78</v>
      </c>
      <c r="AW191" s="11" t="s">
        <v>32</v>
      </c>
      <c r="AX191" s="11" t="s">
        <v>69</v>
      </c>
      <c r="AY191" s="224" t="s">
        <v>111</v>
      </c>
    </row>
    <row r="192" s="12" customFormat="1">
      <c r="B192" s="225"/>
      <c r="C192" s="226"/>
      <c r="D192" s="215" t="s">
        <v>120</v>
      </c>
      <c r="E192" s="227" t="s">
        <v>1</v>
      </c>
      <c r="F192" s="228" t="s">
        <v>122</v>
      </c>
      <c r="G192" s="226"/>
      <c r="H192" s="229">
        <v>38</v>
      </c>
      <c r="I192" s="230"/>
      <c r="J192" s="226"/>
      <c r="K192" s="226"/>
      <c r="L192" s="231"/>
      <c r="M192" s="232"/>
      <c r="N192" s="233"/>
      <c r="O192" s="233"/>
      <c r="P192" s="233"/>
      <c r="Q192" s="233"/>
      <c r="R192" s="233"/>
      <c r="S192" s="233"/>
      <c r="T192" s="234"/>
      <c r="AT192" s="235" t="s">
        <v>120</v>
      </c>
      <c r="AU192" s="235" t="s">
        <v>78</v>
      </c>
      <c r="AV192" s="12" t="s">
        <v>118</v>
      </c>
      <c r="AW192" s="12" t="s">
        <v>32</v>
      </c>
      <c r="AX192" s="12" t="s">
        <v>74</v>
      </c>
      <c r="AY192" s="235" t="s">
        <v>111</v>
      </c>
    </row>
    <row r="193" s="1" customFormat="1" ht="16.5" customHeight="1">
      <c r="B193" s="37"/>
      <c r="C193" s="201" t="s">
        <v>308</v>
      </c>
      <c r="D193" s="201" t="s">
        <v>113</v>
      </c>
      <c r="E193" s="202" t="s">
        <v>309</v>
      </c>
      <c r="F193" s="203" t="s">
        <v>310</v>
      </c>
      <c r="G193" s="204" t="s">
        <v>152</v>
      </c>
      <c r="H193" s="205">
        <v>15</v>
      </c>
      <c r="I193" s="206"/>
      <c r="J193" s="207">
        <f>ROUND(I193*H193,2)</f>
        <v>0</v>
      </c>
      <c r="K193" s="203" t="s">
        <v>117</v>
      </c>
      <c r="L193" s="42"/>
      <c r="M193" s="208" t="s">
        <v>1</v>
      </c>
      <c r="N193" s="209" t="s">
        <v>40</v>
      </c>
      <c r="O193" s="78"/>
      <c r="P193" s="210">
        <f>O193*H193</f>
        <v>0</v>
      </c>
      <c r="Q193" s="210">
        <v>0.00064999999999999997</v>
      </c>
      <c r="R193" s="210">
        <f>Q193*H193</f>
        <v>0.00975</v>
      </c>
      <c r="S193" s="210">
        <v>0</v>
      </c>
      <c r="T193" s="211">
        <f>S193*H193</f>
        <v>0</v>
      </c>
      <c r="AR193" s="16" t="s">
        <v>118</v>
      </c>
      <c r="AT193" s="16" t="s">
        <v>113</v>
      </c>
      <c r="AU193" s="16" t="s">
        <v>78</v>
      </c>
      <c r="AY193" s="16" t="s">
        <v>111</v>
      </c>
      <c r="BE193" s="212">
        <f>IF(N193="základní",J193,0)</f>
        <v>0</v>
      </c>
      <c r="BF193" s="212">
        <f>IF(N193="snížená",J193,0)</f>
        <v>0</v>
      </c>
      <c r="BG193" s="212">
        <f>IF(N193="zákl. přenesená",J193,0)</f>
        <v>0</v>
      </c>
      <c r="BH193" s="212">
        <f>IF(N193="sníž. přenesená",J193,0)</f>
        <v>0</v>
      </c>
      <c r="BI193" s="212">
        <f>IF(N193="nulová",J193,0)</f>
        <v>0</v>
      </c>
      <c r="BJ193" s="16" t="s">
        <v>74</v>
      </c>
      <c r="BK193" s="212">
        <f>ROUND(I193*H193,2)</f>
        <v>0</v>
      </c>
      <c r="BL193" s="16" t="s">
        <v>118</v>
      </c>
      <c r="BM193" s="16" t="s">
        <v>311</v>
      </c>
    </row>
    <row r="194" s="11" customFormat="1">
      <c r="B194" s="213"/>
      <c r="C194" s="214"/>
      <c r="D194" s="215" t="s">
        <v>120</v>
      </c>
      <c r="E194" s="216" t="s">
        <v>1</v>
      </c>
      <c r="F194" s="217" t="s">
        <v>312</v>
      </c>
      <c r="G194" s="214"/>
      <c r="H194" s="218">
        <v>5</v>
      </c>
      <c r="I194" s="219"/>
      <c r="J194" s="214"/>
      <c r="K194" s="214"/>
      <c r="L194" s="220"/>
      <c r="M194" s="221"/>
      <c r="N194" s="222"/>
      <c r="O194" s="222"/>
      <c r="P194" s="222"/>
      <c r="Q194" s="222"/>
      <c r="R194" s="222"/>
      <c r="S194" s="222"/>
      <c r="T194" s="223"/>
      <c r="AT194" s="224" t="s">
        <v>120</v>
      </c>
      <c r="AU194" s="224" t="s">
        <v>78</v>
      </c>
      <c r="AV194" s="11" t="s">
        <v>78</v>
      </c>
      <c r="AW194" s="11" t="s">
        <v>32</v>
      </c>
      <c r="AX194" s="11" t="s">
        <v>69</v>
      </c>
      <c r="AY194" s="224" t="s">
        <v>111</v>
      </c>
    </row>
    <row r="195" s="11" customFormat="1">
      <c r="B195" s="213"/>
      <c r="C195" s="214"/>
      <c r="D195" s="215" t="s">
        <v>120</v>
      </c>
      <c r="E195" s="216" t="s">
        <v>1</v>
      </c>
      <c r="F195" s="217" t="s">
        <v>313</v>
      </c>
      <c r="G195" s="214"/>
      <c r="H195" s="218">
        <v>10</v>
      </c>
      <c r="I195" s="219"/>
      <c r="J195" s="214"/>
      <c r="K195" s="214"/>
      <c r="L195" s="220"/>
      <c r="M195" s="221"/>
      <c r="N195" s="222"/>
      <c r="O195" s="222"/>
      <c r="P195" s="222"/>
      <c r="Q195" s="222"/>
      <c r="R195" s="222"/>
      <c r="S195" s="222"/>
      <c r="T195" s="223"/>
      <c r="AT195" s="224" t="s">
        <v>120</v>
      </c>
      <c r="AU195" s="224" t="s">
        <v>78</v>
      </c>
      <c r="AV195" s="11" t="s">
        <v>78</v>
      </c>
      <c r="AW195" s="11" t="s">
        <v>32</v>
      </c>
      <c r="AX195" s="11" t="s">
        <v>69</v>
      </c>
      <c r="AY195" s="224" t="s">
        <v>111</v>
      </c>
    </row>
    <row r="196" s="12" customFormat="1">
      <c r="B196" s="225"/>
      <c r="C196" s="226"/>
      <c r="D196" s="215" t="s">
        <v>120</v>
      </c>
      <c r="E196" s="227" t="s">
        <v>1</v>
      </c>
      <c r="F196" s="228" t="s">
        <v>122</v>
      </c>
      <c r="G196" s="226"/>
      <c r="H196" s="229">
        <v>15</v>
      </c>
      <c r="I196" s="230"/>
      <c r="J196" s="226"/>
      <c r="K196" s="226"/>
      <c r="L196" s="231"/>
      <c r="M196" s="232"/>
      <c r="N196" s="233"/>
      <c r="O196" s="233"/>
      <c r="P196" s="233"/>
      <c r="Q196" s="233"/>
      <c r="R196" s="233"/>
      <c r="S196" s="233"/>
      <c r="T196" s="234"/>
      <c r="AT196" s="235" t="s">
        <v>120</v>
      </c>
      <c r="AU196" s="235" t="s">
        <v>78</v>
      </c>
      <c r="AV196" s="12" t="s">
        <v>118</v>
      </c>
      <c r="AW196" s="12" t="s">
        <v>32</v>
      </c>
      <c r="AX196" s="12" t="s">
        <v>74</v>
      </c>
      <c r="AY196" s="235" t="s">
        <v>111</v>
      </c>
    </row>
    <row r="197" s="1" customFormat="1" ht="16.5" customHeight="1">
      <c r="B197" s="37"/>
      <c r="C197" s="201" t="s">
        <v>314</v>
      </c>
      <c r="D197" s="201" t="s">
        <v>113</v>
      </c>
      <c r="E197" s="202" t="s">
        <v>315</v>
      </c>
      <c r="F197" s="203" t="s">
        <v>316</v>
      </c>
      <c r="G197" s="204" t="s">
        <v>116</v>
      </c>
      <c r="H197" s="205">
        <v>21</v>
      </c>
      <c r="I197" s="206"/>
      <c r="J197" s="207">
        <f>ROUND(I197*H197,2)</f>
        <v>0</v>
      </c>
      <c r="K197" s="203" t="s">
        <v>117</v>
      </c>
      <c r="L197" s="42"/>
      <c r="M197" s="208" t="s">
        <v>1</v>
      </c>
      <c r="N197" s="209" t="s">
        <v>40</v>
      </c>
      <c r="O197" s="78"/>
      <c r="P197" s="210">
        <f>O197*H197</f>
        <v>0</v>
      </c>
      <c r="Q197" s="210">
        <v>0.0025999999999999999</v>
      </c>
      <c r="R197" s="210">
        <f>Q197*H197</f>
        <v>0.054599999999999996</v>
      </c>
      <c r="S197" s="210">
        <v>0</v>
      </c>
      <c r="T197" s="211">
        <f>S197*H197</f>
        <v>0</v>
      </c>
      <c r="AR197" s="16" t="s">
        <v>118</v>
      </c>
      <c r="AT197" s="16" t="s">
        <v>113</v>
      </c>
      <c r="AU197" s="16" t="s">
        <v>78</v>
      </c>
      <c r="AY197" s="16" t="s">
        <v>111</v>
      </c>
      <c r="BE197" s="212">
        <f>IF(N197="základní",J197,0)</f>
        <v>0</v>
      </c>
      <c r="BF197" s="212">
        <f>IF(N197="snížená",J197,0)</f>
        <v>0</v>
      </c>
      <c r="BG197" s="212">
        <f>IF(N197="zákl. přenesená",J197,0)</f>
        <v>0</v>
      </c>
      <c r="BH197" s="212">
        <f>IF(N197="sníž. přenesená",J197,0)</f>
        <v>0</v>
      </c>
      <c r="BI197" s="212">
        <f>IF(N197="nulová",J197,0)</f>
        <v>0</v>
      </c>
      <c r="BJ197" s="16" t="s">
        <v>74</v>
      </c>
      <c r="BK197" s="212">
        <f>ROUND(I197*H197,2)</f>
        <v>0</v>
      </c>
      <c r="BL197" s="16" t="s">
        <v>118</v>
      </c>
      <c r="BM197" s="16" t="s">
        <v>317</v>
      </c>
    </row>
    <row r="198" s="11" customFormat="1">
      <c r="B198" s="213"/>
      <c r="C198" s="214"/>
      <c r="D198" s="215" t="s">
        <v>120</v>
      </c>
      <c r="E198" s="216" t="s">
        <v>1</v>
      </c>
      <c r="F198" s="217" t="s">
        <v>318</v>
      </c>
      <c r="G198" s="214"/>
      <c r="H198" s="218">
        <v>6</v>
      </c>
      <c r="I198" s="219"/>
      <c r="J198" s="214"/>
      <c r="K198" s="214"/>
      <c r="L198" s="220"/>
      <c r="M198" s="221"/>
      <c r="N198" s="222"/>
      <c r="O198" s="222"/>
      <c r="P198" s="222"/>
      <c r="Q198" s="222"/>
      <c r="R198" s="222"/>
      <c r="S198" s="222"/>
      <c r="T198" s="223"/>
      <c r="AT198" s="224" t="s">
        <v>120</v>
      </c>
      <c r="AU198" s="224" t="s">
        <v>78</v>
      </c>
      <c r="AV198" s="11" t="s">
        <v>78</v>
      </c>
      <c r="AW198" s="11" t="s">
        <v>32</v>
      </c>
      <c r="AX198" s="11" t="s">
        <v>69</v>
      </c>
      <c r="AY198" s="224" t="s">
        <v>111</v>
      </c>
    </row>
    <row r="199" s="11" customFormat="1">
      <c r="B199" s="213"/>
      <c r="C199" s="214"/>
      <c r="D199" s="215" t="s">
        <v>120</v>
      </c>
      <c r="E199" s="216" t="s">
        <v>1</v>
      </c>
      <c r="F199" s="217" t="s">
        <v>319</v>
      </c>
      <c r="G199" s="214"/>
      <c r="H199" s="218">
        <v>15</v>
      </c>
      <c r="I199" s="219"/>
      <c r="J199" s="214"/>
      <c r="K199" s="214"/>
      <c r="L199" s="220"/>
      <c r="M199" s="221"/>
      <c r="N199" s="222"/>
      <c r="O199" s="222"/>
      <c r="P199" s="222"/>
      <c r="Q199" s="222"/>
      <c r="R199" s="222"/>
      <c r="S199" s="222"/>
      <c r="T199" s="223"/>
      <c r="AT199" s="224" t="s">
        <v>120</v>
      </c>
      <c r="AU199" s="224" t="s">
        <v>78</v>
      </c>
      <c r="AV199" s="11" t="s">
        <v>78</v>
      </c>
      <c r="AW199" s="11" t="s">
        <v>32</v>
      </c>
      <c r="AX199" s="11" t="s">
        <v>69</v>
      </c>
      <c r="AY199" s="224" t="s">
        <v>111</v>
      </c>
    </row>
    <row r="200" s="12" customFormat="1">
      <c r="B200" s="225"/>
      <c r="C200" s="226"/>
      <c r="D200" s="215" t="s">
        <v>120</v>
      </c>
      <c r="E200" s="227" t="s">
        <v>1</v>
      </c>
      <c r="F200" s="228" t="s">
        <v>122</v>
      </c>
      <c r="G200" s="226"/>
      <c r="H200" s="229">
        <v>21</v>
      </c>
      <c r="I200" s="230"/>
      <c r="J200" s="226"/>
      <c r="K200" s="226"/>
      <c r="L200" s="231"/>
      <c r="M200" s="232"/>
      <c r="N200" s="233"/>
      <c r="O200" s="233"/>
      <c r="P200" s="233"/>
      <c r="Q200" s="233"/>
      <c r="R200" s="233"/>
      <c r="S200" s="233"/>
      <c r="T200" s="234"/>
      <c r="AT200" s="235" t="s">
        <v>120</v>
      </c>
      <c r="AU200" s="235" t="s">
        <v>78</v>
      </c>
      <c r="AV200" s="12" t="s">
        <v>118</v>
      </c>
      <c r="AW200" s="12" t="s">
        <v>32</v>
      </c>
      <c r="AX200" s="12" t="s">
        <v>74</v>
      </c>
      <c r="AY200" s="235" t="s">
        <v>111</v>
      </c>
    </row>
    <row r="201" s="1" customFormat="1" ht="16.5" customHeight="1">
      <c r="B201" s="37"/>
      <c r="C201" s="201" t="s">
        <v>320</v>
      </c>
      <c r="D201" s="201" t="s">
        <v>113</v>
      </c>
      <c r="E201" s="202" t="s">
        <v>321</v>
      </c>
      <c r="F201" s="203" t="s">
        <v>322</v>
      </c>
      <c r="G201" s="204" t="s">
        <v>152</v>
      </c>
      <c r="H201" s="205">
        <v>160.40000000000001</v>
      </c>
      <c r="I201" s="206"/>
      <c r="J201" s="207">
        <f>ROUND(I201*H201,2)</f>
        <v>0</v>
      </c>
      <c r="K201" s="203" t="s">
        <v>117</v>
      </c>
      <c r="L201" s="42"/>
      <c r="M201" s="208" t="s">
        <v>1</v>
      </c>
      <c r="N201" s="209" t="s">
        <v>40</v>
      </c>
      <c r="O201" s="78"/>
      <c r="P201" s="210">
        <f>O201*H201</f>
        <v>0</v>
      </c>
      <c r="Q201" s="210">
        <v>0.080879999999999994</v>
      </c>
      <c r="R201" s="210">
        <f>Q201*H201</f>
        <v>12.973151999999999</v>
      </c>
      <c r="S201" s="210">
        <v>0</v>
      </c>
      <c r="T201" s="211">
        <f>S201*H201</f>
        <v>0</v>
      </c>
      <c r="AR201" s="16" t="s">
        <v>118</v>
      </c>
      <c r="AT201" s="16" t="s">
        <v>113</v>
      </c>
      <c r="AU201" s="16" t="s">
        <v>78</v>
      </c>
      <c r="AY201" s="16" t="s">
        <v>111</v>
      </c>
      <c r="BE201" s="212">
        <f>IF(N201="základní",J201,0)</f>
        <v>0</v>
      </c>
      <c r="BF201" s="212">
        <f>IF(N201="snížená",J201,0)</f>
        <v>0</v>
      </c>
      <c r="BG201" s="212">
        <f>IF(N201="zákl. přenesená",J201,0)</f>
        <v>0</v>
      </c>
      <c r="BH201" s="212">
        <f>IF(N201="sníž. přenesená",J201,0)</f>
        <v>0</v>
      </c>
      <c r="BI201" s="212">
        <f>IF(N201="nulová",J201,0)</f>
        <v>0</v>
      </c>
      <c r="BJ201" s="16" t="s">
        <v>74</v>
      </c>
      <c r="BK201" s="212">
        <f>ROUND(I201*H201,2)</f>
        <v>0</v>
      </c>
      <c r="BL201" s="16" t="s">
        <v>118</v>
      </c>
      <c r="BM201" s="16" t="s">
        <v>323</v>
      </c>
    </row>
    <row r="202" s="11" customFormat="1">
      <c r="B202" s="213"/>
      <c r="C202" s="214"/>
      <c r="D202" s="215" t="s">
        <v>120</v>
      </c>
      <c r="E202" s="216" t="s">
        <v>1</v>
      </c>
      <c r="F202" s="217" t="s">
        <v>324</v>
      </c>
      <c r="G202" s="214"/>
      <c r="H202" s="218">
        <v>160.40000000000001</v>
      </c>
      <c r="I202" s="219"/>
      <c r="J202" s="214"/>
      <c r="K202" s="214"/>
      <c r="L202" s="220"/>
      <c r="M202" s="221"/>
      <c r="N202" s="222"/>
      <c r="O202" s="222"/>
      <c r="P202" s="222"/>
      <c r="Q202" s="222"/>
      <c r="R202" s="222"/>
      <c r="S202" s="222"/>
      <c r="T202" s="223"/>
      <c r="AT202" s="224" t="s">
        <v>120</v>
      </c>
      <c r="AU202" s="224" t="s">
        <v>78</v>
      </c>
      <c r="AV202" s="11" t="s">
        <v>78</v>
      </c>
      <c r="AW202" s="11" t="s">
        <v>32</v>
      </c>
      <c r="AX202" s="11" t="s">
        <v>69</v>
      </c>
      <c r="AY202" s="224" t="s">
        <v>111</v>
      </c>
    </row>
    <row r="203" s="12" customFormat="1">
      <c r="B203" s="225"/>
      <c r="C203" s="226"/>
      <c r="D203" s="215" t="s">
        <v>120</v>
      </c>
      <c r="E203" s="227" t="s">
        <v>1</v>
      </c>
      <c r="F203" s="228" t="s">
        <v>122</v>
      </c>
      <c r="G203" s="226"/>
      <c r="H203" s="229">
        <v>160.40000000000001</v>
      </c>
      <c r="I203" s="230"/>
      <c r="J203" s="226"/>
      <c r="K203" s="226"/>
      <c r="L203" s="231"/>
      <c r="M203" s="232"/>
      <c r="N203" s="233"/>
      <c r="O203" s="233"/>
      <c r="P203" s="233"/>
      <c r="Q203" s="233"/>
      <c r="R203" s="233"/>
      <c r="S203" s="233"/>
      <c r="T203" s="234"/>
      <c r="AT203" s="235" t="s">
        <v>120</v>
      </c>
      <c r="AU203" s="235" t="s">
        <v>78</v>
      </c>
      <c r="AV203" s="12" t="s">
        <v>118</v>
      </c>
      <c r="AW203" s="12" t="s">
        <v>32</v>
      </c>
      <c r="AX203" s="12" t="s">
        <v>74</v>
      </c>
      <c r="AY203" s="235" t="s">
        <v>111</v>
      </c>
    </row>
    <row r="204" s="1" customFormat="1" ht="16.5" customHeight="1">
      <c r="B204" s="37"/>
      <c r="C204" s="257" t="s">
        <v>325</v>
      </c>
      <c r="D204" s="257" t="s">
        <v>216</v>
      </c>
      <c r="E204" s="258" t="s">
        <v>326</v>
      </c>
      <c r="F204" s="259" t="s">
        <v>327</v>
      </c>
      <c r="G204" s="260" t="s">
        <v>152</v>
      </c>
      <c r="H204" s="261">
        <v>162.00399999999999</v>
      </c>
      <c r="I204" s="262"/>
      <c r="J204" s="263">
        <f>ROUND(I204*H204,2)</f>
        <v>0</v>
      </c>
      <c r="K204" s="259" t="s">
        <v>117</v>
      </c>
      <c r="L204" s="264"/>
      <c r="M204" s="265" t="s">
        <v>1</v>
      </c>
      <c r="N204" s="266" t="s">
        <v>40</v>
      </c>
      <c r="O204" s="78"/>
      <c r="P204" s="210">
        <f>O204*H204</f>
        <v>0</v>
      </c>
      <c r="Q204" s="210">
        <v>0.045999999999999999</v>
      </c>
      <c r="R204" s="210">
        <f>Q204*H204</f>
        <v>7.452183999999999</v>
      </c>
      <c r="S204" s="210">
        <v>0</v>
      </c>
      <c r="T204" s="211">
        <f>S204*H204</f>
        <v>0</v>
      </c>
      <c r="AR204" s="16" t="s">
        <v>155</v>
      </c>
      <c r="AT204" s="16" t="s">
        <v>216</v>
      </c>
      <c r="AU204" s="16" t="s">
        <v>78</v>
      </c>
      <c r="AY204" s="16" t="s">
        <v>111</v>
      </c>
      <c r="BE204" s="212">
        <f>IF(N204="základní",J204,0)</f>
        <v>0</v>
      </c>
      <c r="BF204" s="212">
        <f>IF(N204="snížená",J204,0)</f>
        <v>0</v>
      </c>
      <c r="BG204" s="212">
        <f>IF(N204="zákl. přenesená",J204,0)</f>
        <v>0</v>
      </c>
      <c r="BH204" s="212">
        <f>IF(N204="sníž. přenesená",J204,0)</f>
        <v>0</v>
      </c>
      <c r="BI204" s="212">
        <f>IF(N204="nulová",J204,0)</f>
        <v>0</v>
      </c>
      <c r="BJ204" s="16" t="s">
        <v>74</v>
      </c>
      <c r="BK204" s="212">
        <f>ROUND(I204*H204,2)</f>
        <v>0</v>
      </c>
      <c r="BL204" s="16" t="s">
        <v>118</v>
      </c>
      <c r="BM204" s="16" t="s">
        <v>328</v>
      </c>
    </row>
    <row r="205" s="11" customFormat="1">
      <c r="B205" s="213"/>
      <c r="C205" s="214"/>
      <c r="D205" s="215" t="s">
        <v>120</v>
      </c>
      <c r="E205" s="216" t="s">
        <v>1</v>
      </c>
      <c r="F205" s="217" t="s">
        <v>329</v>
      </c>
      <c r="G205" s="214"/>
      <c r="H205" s="218">
        <v>162.00399999999999</v>
      </c>
      <c r="I205" s="219"/>
      <c r="J205" s="214"/>
      <c r="K205" s="214"/>
      <c r="L205" s="220"/>
      <c r="M205" s="221"/>
      <c r="N205" s="222"/>
      <c r="O205" s="222"/>
      <c r="P205" s="222"/>
      <c r="Q205" s="222"/>
      <c r="R205" s="222"/>
      <c r="S205" s="222"/>
      <c r="T205" s="223"/>
      <c r="AT205" s="224" t="s">
        <v>120</v>
      </c>
      <c r="AU205" s="224" t="s">
        <v>78</v>
      </c>
      <c r="AV205" s="11" t="s">
        <v>78</v>
      </c>
      <c r="AW205" s="11" t="s">
        <v>32</v>
      </c>
      <c r="AX205" s="11" t="s">
        <v>74</v>
      </c>
      <c r="AY205" s="224" t="s">
        <v>111</v>
      </c>
    </row>
    <row r="206" s="1" customFormat="1" ht="16.5" customHeight="1">
      <c r="B206" s="37"/>
      <c r="C206" s="201" t="s">
        <v>330</v>
      </c>
      <c r="D206" s="201" t="s">
        <v>113</v>
      </c>
      <c r="E206" s="202" t="s">
        <v>331</v>
      </c>
      <c r="F206" s="203" t="s">
        <v>332</v>
      </c>
      <c r="G206" s="204" t="s">
        <v>152</v>
      </c>
      <c r="H206" s="205">
        <v>810.01999999999998</v>
      </c>
      <c r="I206" s="206"/>
      <c r="J206" s="207">
        <f>ROUND(I206*H206,2)</f>
        <v>0</v>
      </c>
      <c r="K206" s="203" t="s">
        <v>117</v>
      </c>
      <c r="L206" s="42"/>
      <c r="M206" s="208" t="s">
        <v>1</v>
      </c>
      <c r="N206" s="209" t="s">
        <v>40</v>
      </c>
      <c r="O206" s="78"/>
      <c r="P206" s="210">
        <f>O206*H206</f>
        <v>0</v>
      </c>
      <c r="Q206" s="210">
        <v>0.0082199999999999999</v>
      </c>
      <c r="R206" s="210">
        <f>Q206*H206</f>
        <v>6.6583644</v>
      </c>
      <c r="S206" s="210">
        <v>0</v>
      </c>
      <c r="T206" s="211">
        <f>S206*H206</f>
        <v>0</v>
      </c>
      <c r="AR206" s="16" t="s">
        <v>118</v>
      </c>
      <c r="AT206" s="16" t="s">
        <v>113</v>
      </c>
      <c r="AU206" s="16" t="s">
        <v>78</v>
      </c>
      <c r="AY206" s="16" t="s">
        <v>111</v>
      </c>
      <c r="BE206" s="212">
        <f>IF(N206="základní",J206,0)</f>
        <v>0</v>
      </c>
      <c r="BF206" s="212">
        <f>IF(N206="snížená",J206,0)</f>
        <v>0</v>
      </c>
      <c r="BG206" s="212">
        <f>IF(N206="zákl. přenesená",J206,0)</f>
        <v>0</v>
      </c>
      <c r="BH206" s="212">
        <f>IF(N206="sníž. přenesená",J206,0)</f>
        <v>0</v>
      </c>
      <c r="BI206" s="212">
        <f>IF(N206="nulová",J206,0)</f>
        <v>0</v>
      </c>
      <c r="BJ206" s="16" t="s">
        <v>74</v>
      </c>
      <c r="BK206" s="212">
        <f>ROUND(I206*H206,2)</f>
        <v>0</v>
      </c>
      <c r="BL206" s="16" t="s">
        <v>118</v>
      </c>
      <c r="BM206" s="16" t="s">
        <v>333</v>
      </c>
    </row>
    <row r="207" s="11" customFormat="1">
      <c r="B207" s="213"/>
      <c r="C207" s="214"/>
      <c r="D207" s="215" t="s">
        <v>120</v>
      </c>
      <c r="E207" s="216" t="s">
        <v>1</v>
      </c>
      <c r="F207" s="217" t="s">
        <v>334</v>
      </c>
      <c r="G207" s="214"/>
      <c r="H207" s="218">
        <v>810.01999999999998</v>
      </c>
      <c r="I207" s="219"/>
      <c r="J207" s="214"/>
      <c r="K207" s="214"/>
      <c r="L207" s="220"/>
      <c r="M207" s="221"/>
      <c r="N207" s="222"/>
      <c r="O207" s="222"/>
      <c r="P207" s="222"/>
      <c r="Q207" s="222"/>
      <c r="R207" s="222"/>
      <c r="S207" s="222"/>
      <c r="T207" s="223"/>
      <c r="AT207" s="224" t="s">
        <v>120</v>
      </c>
      <c r="AU207" s="224" t="s">
        <v>78</v>
      </c>
      <c r="AV207" s="11" t="s">
        <v>78</v>
      </c>
      <c r="AW207" s="11" t="s">
        <v>32</v>
      </c>
      <c r="AX207" s="11" t="s">
        <v>69</v>
      </c>
      <c r="AY207" s="224" t="s">
        <v>111</v>
      </c>
    </row>
    <row r="208" s="12" customFormat="1">
      <c r="B208" s="225"/>
      <c r="C208" s="226"/>
      <c r="D208" s="215" t="s">
        <v>120</v>
      </c>
      <c r="E208" s="227" t="s">
        <v>1</v>
      </c>
      <c r="F208" s="228" t="s">
        <v>122</v>
      </c>
      <c r="G208" s="226"/>
      <c r="H208" s="229">
        <v>810.01999999999998</v>
      </c>
      <c r="I208" s="230"/>
      <c r="J208" s="226"/>
      <c r="K208" s="226"/>
      <c r="L208" s="231"/>
      <c r="M208" s="232"/>
      <c r="N208" s="233"/>
      <c r="O208" s="233"/>
      <c r="P208" s="233"/>
      <c r="Q208" s="233"/>
      <c r="R208" s="233"/>
      <c r="S208" s="233"/>
      <c r="T208" s="234"/>
      <c r="AT208" s="235" t="s">
        <v>120</v>
      </c>
      <c r="AU208" s="235" t="s">
        <v>78</v>
      </c>
      <c r="AV208" s="12" t="s">
        <v>118</v>
      </c>
      <c r="AW208" s="12" t="s">
        <v>32</v>
      </c>
      <c r="AX208" s="12" t="s">
        <v>74</v>
      </c>
      <c r="AY208" s="235" t="s">
        <v>111</v>
      </c>
    </row>
    <row r="209" s="1" customFormat="1" ht="16.5" customHeight="1">
      <c r="B209" s="37"/>
      <c r="C209" s="201" t="s">
        <v>335</v>
      </c>
      <c r="D209" s="201" t="s">
        <v>113</v>
      </c>
      <c r="E209" s="202" t="s">
        <v>336</v>
      </c>
      <c r="F209" s="203" t="s">
        <v>337</v>
      </c>
      <c r="G209" s="204" t="s">
        <v>152</v>
      </c>
      <c r="H209" s="205">
        <v>53</v>
      </c>
      <c r="I209" s="206"/>
      <c r="J209" s="207">
        <f>ROUND(I209*H209,2)</f>
        <v>0</v>
      </c>
      <c r="K209" s="203" t="s">
        <v>117</v>
      </c>
      <c r="L209" s="42"/>
      <c r="M209" s="208" t="s">
        <v>1</v>
      </c>
      <c r="N209" s="209" t="s">
        <v>40</v>
      </c>
      <c r="O209" s="78"/>
      <c r="P209" s="210">
        <f>O209*H209</f>
        <v>0</v>
      </c>
      <c r="Q209" s="210">
        <v>0</v>
      </c>
      <c r="R209" s="210">
        <f>Q209*H209</f>
        <v>0</v>
      </c>
      <c r="S209" s="210">
        <v>0</v>
      </c>
      <c r="T209" s="211">
        <f>S209*H209</f>
        <v>0</v>
      </c>
      <c r="AR209" s="16" t="s">
        <v>118</v>
      </c>
      <c r="AT209" s="16" t="s">
        <v>113</v>
      </c>
      <c r="AU209" s="16" t="s">
        <v>78</v>
      </c>
      <c r="AY209" s="16" t="s">
        <v>111</v>
      </c>
      <c r="BE209" s="212">
        <f>IF(N209="základní",J209,0)</f>
        <v>0</v>
      </c>
      <c r="BF209" s="212">
        <f>IF(N209="snížená",J209,0)</f>
        <v>0</v>
      </c>
      <c r="BG209" s="212">
        <f>IF(N209="zákl. přenesená",J209,0)</f>
        <v>0</v>
      </c>
      <c r="BH209" s="212">
        <f>IF(N209="sníž. přenesená",J209,0)</f>
        <v>0</v>
      </c>
      <c r="BI209" s="212">
        <f>IF(N209="nulová",J209,0)</f>
        <v>0</v>
      </c>
      <c r="BJ209" s="16" t="s">
        <v>74</v>
      </c>
      <c r="BK209" s="212">
        <f>ROUND(I209*H209,2)</f>
        <v>0</v>
      </c>
      <c r="BL209" s="16" t="s">
        <v>118</v>
      </c>
      <c r="BM209" s="16" t="s">
        <v>338</v>
      </c>
    </row>
    <row r="210" s="11" customFormat="1">
      <c r="B210" s="213"/>
      <c r="C210" s="214"/>
      <c r="D210" s="215" t="s">
        <v>120</v>
      </c>
      <c r="E210" s="216" t="s">
        <v>1</v>
      </c>
      <c r="F210" s="217" t="s">
        <v>339</v>
      </c>
      <c r="G210" s="214"/>
      <c r="H210" s="218">
        <v>53</v>
      </c>
      <c r="I210" s="219"/>
      <c r="J210" s="214"/>
      <c r="K210" s="214"/>
      <c r="L210" s="220"/>
      <c r="M210" s="221"/>
      <c r="N210" s="222"/>
      <c r="O210" s="222"/>
      <c r="P210" s="222"/>
      <c r="Q210" s="222"/>
      <c r="R210" s="222"/>
      <c r="S210" s="222"/>
      <c r="T210" s="223"/>
      <c r="AT210" s="224" t="s">
        <v>120</v>
      </c>
      <c r="AU210" s="224" t="s">
        <v>78</v>
      </c>
      <c r="AV210" s="11" t="s">
        <v>78</v>
      </c>
      <c r="AW210" s="11" t="s">
        <v>32</v>
      </c>
      <c r="AX210" s="11" t="s">
        <v>69</v>
      </c>
      <c r="AY210" s="224" t="s">
        <v>111</v>
      </c>
    </row>
    <row r="211" s="12" customFormat="1">
      <c r="B211" s="225"/>
      <c r="C211" s="226"/>
      <c r="D211" s="215" t="s">
        <v>120</v>
      </c>
      <c r="E211" s="227" t="s">
        <v>1</v>
      </c>
      <c r="F211" s="228" t="s">
        <v>122</v>
      </c>
      <c r="G211" s="226"/>
      <c r="H211" s="229">
        <v>53</v>
      </c>
      <c r="I211" s="230"/>
      <c r="J211" s="226"/>
      <c r="K211" s="226"/>
      <c r="L211" s="231"/>
      <c r="M211" s="232"/>
      <c r="N211" s="233"/>
      <c r="O211" s="233"/>
      <c r="P211" s="233"/>
      <c r="Q211" s="233"/>
      <c r="R211" s="233"/>
      <c r="S211" s="233"/>
      <c r="T211" s="234"/>
      <c r="AT211" s="235" t="s">
        <v>120</v>
      </c>
      <c r="AU211" s="235" t="s">
        <v>78</v>
      </c>
      <c r="AV211" s="12" t="s">
        <v>118</v>
      </c>
      <c r="AW211" s="12" t="s">
        <v>32</v>
      </c>
      <c r="AX211" s="12" t="s">
        <v>74</v>
      </c>
      <c r="AY211" s="235" t="s">
        <v>111</v>
      </c>
    </row>
    <row r="212" s="1" customFormat="1" ht="16.5" customHeight="1">
      <c r="B212" s="37"/>
      <c r="C212" s="201" t="s">
        <v>340</v>
      </c>
      <c r="D212" s="201" t="s">
        <v>113</v>
      </c>
      <c r="E212" s="202" t="s">
        <v>341</v>
      </c>
      <c r="F212" s="203" t="s">
        <v>342</v>
      </c>
      <c r="G212" s="204" t="s">
        <v>116</v>
      </c>
      <c r="H212" s="205">
        <v>21</v>
      </c>
      <c r="I212" s="206"/>
      <c r="J212" s="207">
        <f>ROUND(I212*H212,2)</f>
        <v>0</v>
      </c>
      <c r="K212" s="203" t="s">
        <v>117</v>
      </c>
      <c r="L212" s="42"/>
      <c r="M212" s="208" t="s">
        <v>1</v>
      </c>
      <c r="N212" s="209" t="s">
        <v>40</v>
      </c>
      <c r="O212" s="78"/>
      <c r="P212" s="210">
        <f>O212*H212</f>
        <v>0</v>
      </c>
      <c r="Q212" s="210">
        <v>1.0000000000000001E-05</v>
      </c>
      <c r="R212" s="210">
        <f>Q212*H212</f>
        <v>0.00021000000000000001</v>
      </c>
      <c r="S212" s="210">
        <v>0</v>
      </c>
      <c r="T212" s="211">
        <f>S212*H212</f>
        <v>0</v>
      </c>
      <c r="AR212" s="16" t="s">
        <v>118</v>
      </c>
      <c r="AT212" s="16" t="s">
        <v>113</v>
      </c>
      <c r="AU212" s="16" t="s">
        <v>78</v>
      </c>
      <c r="AY212" s="16" t="s">
        <v>111</v>
      </c>
      <c r="BE212" s="212">
        <f>IF(N212="základní",J212,0)</f>
        <v>0</v>
      </c>
      <c r="BF212" s="212">
        <f>IF(N212="snížená",J212,0)</f>
        <v>0</v>
      </c>
      <c r="BG212" s="212">
        <f>IF(N212="zákl. přenesená",J212,0)</f>
        <v>0</v>
      </c>
      <c r="BH212" s="212">
        <f>IF(N212="sníž. přenesená",J212,0)</f>
        <v>0</v>
      </c>
      <c r="BI212" s="212">
        <f>IF(N212="nulová",J212,0)</f>
        <v>0</v>
      </c>
      <c r="BJ212" s="16" t="s">
        <v>74</v>
      </c>
      <c r="BK212" s="212">
        <f>ROUND(I212*H212,2)</f>
        <v>0</v>
      </c>
      <c r="BL212" s="16" t="s">
        <v>118</v>
      </c>
      <c r="BM212" s="16" t="s">
        <v>343</v>
      </c>
    </row>
    <row r="213" s="1" customFormat="1" ht="16.5" customHeight="1">
      <c r="B213" s="37"/>
      <c r="C213" s="201" t="s">
        <v>344</v>
      </c>
      <c r="D213" s="201" t="s">
        <v>113</v>
      </c>
      <c r="E213" s="202" t="s">
        <v>345</v>
      </c>
      <c r="F213" s="203" t="s">
        <v>346</v>
      </c>
      <c r="G213" s="204" t="s">
        <v>152</v>
      </c>
      <c r="H213" s="205">
        <v>87.299999999999997</v>
      </c>
      <c r="I213" s="206"/>
      <c r="J213" s="207">
        <f>ROUND(I213*H213,2)</f>
        <v>0</v>
      </c>
      <c r="K213" s="203" t="s">
        <v>117</v>
      </c>
      <c r="L213" s="42"/>
      <c r="M213" s="208" t="s">
        <v>1</v>
      </c>
      <c r="N213" s="209" t="s">
        <v>40</v>
      </c>
      <c r="O213" s="78"/>
      <c r="P213" s="210">
        <f>O213*H213</f>
        <v>0</v>
      </c>
      <c r="Q213" s="210">
        <v>0.20219000000000001</v>
      </c>
      <c r="R213" s="210">
        <f>Q213*H213</f>
        <v>17.651187</v>
      </c>
      <c r="S213" s="210">
        <v>0</v>
      </c>
      <c r="T213" s="211">
        <f>S213*H213</f>
        <v>0</v>
      </c>
      <c r="AR213" s="16" t="s">
        <v>118</v>
      </c>
      <c r="AT213" s="16" t="s">
        <v>113</v>
      </c>
      <c r="AU213" s="16" t="s">
        <v>78</v>
      </c>
      <c r="AY213" s="16" t="s">
        <v>111</v>
      </c>
      <c r="BE213" s="212">
        <f>IF(N213="základní",J213,0)</f>
        <v>0</v>
      </c>
      <c r="BF213" s="212">
        <f>IF(N213="snížená",J213,0)</f>
        <v>0</v>
      </c>
      <c r="BG213" s="212">
        <f>IF(N213="zákl. přenesená",J213,0)</f>
        <v>0</v>
      </c>
      <c r="BH213" s="212">
        <f>IF(N213="sníž. přenesená",J213,0)</f>
        <v>0</v>
      </c>
      <c r="BI213" s="212">
        <f>IF(N213="nulová",J213,0)</f>
        <v>0</v>
      </c>
      <c r="BJ213" s="16" t="s">
        <v>74</v>
      </c>
      <c r="BK213" s="212">
        <f>ROUND(I213*H213,2)</f>
        <v>0</v>
      </c>
      <c r="BL213" s="16" t="s">
        <v>118</v>
      </c>
      <c r="BM213" s="16" t="s">
        <v>347</v>
      </c>
    </row>
    <row r="214" s="11" customFormat="1">
      <c r="B214" s="213"/>
      <c r="C214" s="214"/>
      <c r="D214" s="215" t="s">
        <v>120</v>
      </c>
      <c r="E214" s="216" t="s">
        <v>1</v>
      </c>
      <c r="F214" s="217" t="s">
        <v>348</v>
      </c>
      <c r="G214" s="214"/>
      <c r="H214" s="218">
        <v>6</v>
      </c>
      <c r="I214" s="219"/>
      <c r="J214" s="214"/>
      <c r="K214" s="214"/>
      <c r="L214" s="220"/>
      <c r="M214" s="221"/>
      <c r="N214" s="222"/>
      <c r="O214" s="222"/>
      <c r="P214" s="222"/>
      <c r="Q214" s="222"/>
      <c r="R214" s="222"/>
      <c r="S214" s="222"/>
      <c r="T214" s="223"/>
      <c r="AT214" s="224" t="s">
        <v>120</v>
      </c>
      <c r="AU214" s="224" t="s">
        <v>78</v>
      </c>
      <c r="AV214" s="11" t="s">
        <v>78</v>
      </c>
      <c r="AW214" s="11" t="s">
        <v>32</v>
      </c>
      <c r="AX214" s="11" t="s">
        <v>69</v>
      </c>
      <c r="AY214" s="224" t="s">
        <v>111</v>
      </c>
    </row>
    <row r="215" s="11" customFormat="1">
      <c r="B215" s="213"/>
      <c r="C215" s="214"/>
      <c r="D215" s="215" t="s">
        <v>120</v>
      </c>
      <c r="E215" s="216" t="s">
        <v>1</v>
      </c>
      <c r="F215" s="217" t="s">
        <v>349</v>
      </c>
      <c r="G215" s="214"/>
      <c r="H215" s="218">
        <v>81.299999999999997</v>
      </c>
      <c r="I215" s="219"/>
      <c r="J215" s="214"/>
      <c r="K215" s="214"/>
      <c r="L215" s="220"/>
      <c r="M215" s="221"/>
      <c r="N215" s="222"/>
      <c r="O215" s="222"/>
      <c r="P215" s="222"/>
      <c r="Q215" s="222"/>
      <c r="R215" s="222"/>
      <c r="S215" s="222"/>
      <c r="T215" s="223"/>
      <c r="AT215" s="224" t="s">
        <v>120</v>
      </c>
      <c r="AU215" s="224" t="s">
        <v>78</v>
      </c>
      <c r="AV215" s="11" t="s">
        <v>78</v>
      </c>
      <c r="AW215" s="11" t="s">
        <v>32</v>
      </c>
      <c r="AX215" s="11" t="s">
        <v>69</v>
      </c>
      <c r="AY215" s="224" t="s">
        <v>111</v>
      </c>
    </row>
    <row r="216" s="12" customFormat="1">
      <c r="B216" s="225"/>
      <c r="C216" s="226"/>
      <c r="D216" s="215" t="s">
        <v>120</v>
      </c>
      <c r="E216" s="227" t="s">
        <v>1</v>
      </c>
      <c r="F216" s="228" t="s">
        <v>122</v>
      </c>
      <c r="G216" s="226"/>
      <c r="H216" s="229">
        <v>87.299999999999997</v>
      </c>
      <c r="I216" s="230"/>
      <c r="J216" s="226"/>
      <c r="K216" s="226"/>
      <c r="L216" s="231"/>
      <c r="M216" s="232"/>
      <c r="N216" s="233"/>
      <c r="O216" s="233"/>
      <c r="P216" s="233"/>
      <c r="Q216" s="233"/>
      <c r="R216" s="233"/>
      <c r="S216" s="233"/>
      <c r="T216" s="234"/>
      <c r="AT216" s="235" t="s">
        <v>120</v>
      </c>
      <c r="AU216" s="235" t="s">
        <v>78</v>
      </c>
      <c r="AV216" s="12" t="s">
        <v>118</v>
      </c>
      <c r="AW216" s="12" t="s">
        <v>32</v>
      </c>
      <c r="AX216" s="12" t="s">
        <v>74</v>
      </c>
      <c r="AY216" s="235" t="s">
        <v>111</v>
      </c>
    </row>
    <row r="217" s="1" customFormat="1" ht="16.5" customHeight="1">
      <c r="B217" s="37"/>
      <c r="C217" s="257" t="s">
        <v>350</v>
      </c>
      <c r="D217" s="257" t="s">
        <v>216</v>
      </c>
      <c r="E217" s="258" t="s">
        <v>351</v>
      </c>
      <c r="F217" s="259" t="s">
        <v>352</v>
      </c>
      <c r="G217" s="260" t="s">
        <v>152</v>
      </c>
      <c r="H217" s="261">
        <v>88.173000000000002</v>
      </c>
      <c r="I217" s="262"/>
      <c r="J217" s="263">
        <f>ROUND(I217*H217,2)</f>
        <v>0</v>
      </c>
      <c r="K217" s="259" t="s">
        <v>117</v>
      </c>
      <c r="L217" s="264"/>
      <c r="M217" s="265" t="s">
        <v>1</v>
      </c>
      <c r="N217" s="266" t="s">
        <v>40</v>
      </c>
      <c r="O217" s="78"/>
      <c r="P217" s="210">
        <f>O217*H217</f>
        <v>0</v>
      </c>
      <c r="Q217" s="210">
        <v>0.048300000000000003</v>
      </c>
      <c r="R217" s="210">
        <f>Q217*H217</f>
        <v>4.2587559000000006</v>
      </c>
      <c r="S217" s="210">
        <v>0</v>
      </c>
      <c r="T217" s="211">
        <f>S217*H217</f>
        <v>0</v>
      </c>
      <c r="AR217" s="16" t="s">
        <v>155</v>
      </c>
      <c r="AT217" s="16" t="s">
        <v>216</v>
      </c>
      <c r="AU217" s="16" t="s">
        <v>78</v>
      </c>
      <c r="AY217" s="16" t="s">
        <v>111</v>
      </c>
      <c r="BE217" s="212">
        <f>IF(N217="základní",J217,0)</f>
        <v>0</v>
      </c>
      <c r="BF217" s="212">
        <f>IF(N217="snížená",J217,0)</f>
        <v>0</v>
      </c>
      <c r="BG217" s="212">
        <f>IF(N217="zákl. přenesená",J217,0)</f>
        <v>0</v>
      </c>
      <c r="BH217" s="212">
        <f>IF(N217="sníž. přenesená",J217,0)</f>
        <v>0</v>
      </c>
      <c r="BI217" s="212">
        <f>IF(N217="nulová",J217,0)</f>
        <v>0</v>
      </c>
      <c r="BJ217" s="16" t="s">
        <v>74</v>
      </c>
      <c r="BK217" s="212">
        <f>ROUND(I217*H217,2)</f>
        <v>0</v>
      </c>
      <c r="BL217" s="16" t="s">
        <v>118</v>
      </c>
      <c r="BM217" s="16" t="s">
        <v>353</v>
      </c>
    </row>
    <row r="218" s="11" customFormat="1">
      <c r="B218" s="213"/>
      <c r="C218" s="214"/>
      <c r="D218" s="215" t="s">
        <v>120</v>
      </c>
      <c r="E218" s="216" t="s">
        <v>1</v>
      </c>
      <c r="F218" s="217" t="s">
        <v>354</v>
      </c>
      <c r="G218" s="214"/>
      <c r="H218" s="218">
        <v>88.173000000000002</v>
      </c>
      <c r="I218" s="219"/>
      <c r="J218" s="214"/>
      <c r="K218" s="214"/>
      <c r="L218" s="220"/>
      <c r="M218" s="221"/>
      <c r="N218" s="222"/>
      <c r="O218" s="222"/>
      <c r="P218" s="222"/>
      <c r="Q218" s="222"/>
      <c r="R218" s="222"/>
      <c r="S218" s="222"/>
      <c r="T218" s="223"/>
      <c r="AT218" s="224" t="s">
        <v>120</v>
      </c>
      <c r="AU218" s="224" t="s">
        <v>78</v>
      </c>
      <c r="AV218" s="11" t="s">
        <v>78</v>
      </c>
      <c r="AW218" s="11" t="s">
        <v>32</v>
      </c>
      <c r="AX218" s="11" t="s">
        <v>69</v>
      </c>
      <c r="AY218" s="224" t="s">
        <v>111</v>
      </c>
    </row>
    <row r="219" s="12" customFormat="1">
      <c r="B219" s="225"/>
      <c r="C219" s="226"/>
      <c r="D219" s="215" t="s">
        <v>120</v>
      </c>
      <c r="E219" s="227" t="s">
        <v>1</v>
      </c>
      <c r="F219" s="228" t="s">
        <v>122</v>
      </c>
      <c r="G219" s="226"/>
      <c r="H219" s="229">
        <v>88.173000000000002</v>
      </c>
      <c r="I219" s="230"/>
      <c r="J219" s="226"/>
      <c r="K219" s="226"/>
      <c r="L219" s="231"/>
      <c r="M219" s="232"/>
      <c r="N219" s="233"/>
      <c r="O219" s="233"/>
      <c r="P219" s="233"/>
      <c r="Q219" s="233"/>
      <c r="R219" s="233"/>
      <c r="S219" s="233"/>
      <c r="T219" s="234"/>
      <c r="AT219" s="235" t="s">
        <v>120</v>
      </c>
      <c r="AU219" s="235" t="s">
        <v>78</v>
      </c>
      <c r="AV219" s="12" t="s">
        <v>118</v>
      </c>
      <c r="AW219" s="12" t="s">
        <v>32</v>
      </c>
      <c r="AX219" s="12" t="s">
        <v>74</v>
      </c>
      <c r="AY219" s="235" t="s">
        <v>111</v>
      </c>
    </row>
    <row r="220" s="1" customFormat="1" ht="16.5" customHeight="1">
      <c r="B220" s="37"/>
      <c r="C220" s="201" t="s">
        <v>355</v>
      </c>
      <c r="D220" s="201" t="s">
        <v>113</v>
      </c>
      <c r="E220" s="202" t="s">
        <v>356</v>
      </c>
      <c r="F220" s="203" t="s">
        <v>357</v>
      </c>
      <c r="G220" s="204" t="s">
        <v>152</v>
      </c>
      <c r="H220" s="205">
        <v>193.30000000000001</v>
      </c>
      <c r="I220" s="206"/>
      <c r="J220" s="207">
        <f>ROUND(I220*H220,2)</f>
        <v>0</v>
      </c>
      <c r="K220" s="203" t="s">
        <v>117</v>
      </c>
      <c r="L220" s="42"/>
      <c r="M220" s="208" t="s">
        <v>1</v>
      </c>
      <c r="N220" s="209" t="s">
        <v>40</v>
      </c>
      <c r="O220" s="78"/>
      <c r="P220" s="210">
        <f>O220*H220</f>
        <v>0</v>
      </c>
      <c r="Q220" s="210">
        <v>0.15540000000000001</v>
      </c>
      <c r="R220" s="210">
        <f>Q220*H220</f>
        <v>30.038820000000005</v>
      </c>
      <c r="S220" s="210">
        <v>0</v>
      </c>
      <c r="T220" s="211">
        <f>S220*H220</f>
        <v>0</v>
      </c>
      <c r="AR220" s="16" t="s">
        <v>118</v>
      </c>
      <c r="AT220" s="16" t="s">
        <v>113</v>
      </c>
      <c r="AU220" s="16" t="s">
        <v>78</v>
      </c>
      <c r="AY220" s="16" t="s">
        <v>111</v>
      </c>
      <c r="BE220" s="212">
        <f>IF(N220="základní",J220,0)</f>
        <v>0</v>
      </c>
      <c r="BF220" s="212">
        <f>IF(N220="snížená",J220,0)</f>
        <v>0</v>
      </c>
      <c r="BG220" s="212">
        <f>IF(N220="zákl. přenesená",J220,0)</f>
        <v>0</v>
      </c>
      <c r="BH220" s="212">
        <f>IF(N220="sníž. přenesená",J220,0)</f>
        <v>0</v>
      </c>
      <c r="BI220" s="212">
        <f>IF(N220="nulová",J220,0)</f>
        <v>0</v>
      </c>
      <c r="BJ220" s="16" t="s">
        <v>74</v>
      </c>
      <c r="BK220" s="212">
        <f>ROUND(I220*H220,2)</f>
        <v>0</v>
      </c>
      <c r="BL220" s="16" t="s">
        <v>118</v>
      </c>
      <c r="BM220" s="16" t="s">
        <v>358</v>
      </c>
    </row>
    <row r="221" s="11" customFormat="1">
      <c r="B221" s="213"/>
      <c r="C221" s="214"/>
      <c r="D221" s="215" t="s">
        <v>120</v>
      </c>
      <c r="E221" s="216" t="s">
        <v>1</v>
      </c>
      <c r="F221" s="217" t="s">
        <v>359</v>
      </c>
      <c r="G221" s="214"/>
      <c r="H221" s="218">
        <v>142</v>
      </c>
      <c r="I221" s="219"/>
      <c r="J221" s="214"/>
      <c r="K221" s="214"/>
      <c r="L221" s="220"/>
      <c r="M221" s="221"/>
      <c r="N221" s="222"/>
      <c r="O221" s="222"/>
      <c r="P221" s="222"/>
      <c r="Q221" s="222"/>
      <c r="R221" s="222"/>
      <c r="S221" s="222"/>
      <c r="T221" s="223"/>
      <c r="AT221" s="224" t="s">
        <v>120</v>
      </c>
      <c r="AU221" s="224" t="s">
        <v>78</v>
      </c>
      <c r="AV221" s="11" t="s">
        <v>78</v>
      </c>
      <c r="AW221" s="11" t="s">
        <v>32</v>
      </c>
      <c r="AX221" s="11" t="s">
        <v>69</v>
      </c>
      <c r="AY221" s="224" t="s">
        <v>111</v>
      </c>
    </row>
    <row r="222" s="11" customFormat="1">
      <c r="B222" s="213"/>
      <c r="C222" s="214"/>
      <c r="D222" s="215" t="s">
        <v>120</v>
      </c>
      <c r="E222" s="216" t="s">
        <v>1</v>
      </c>
      <c r="F222" s="217" t="s">
        <v>360</v>
      </c>
      <c r="G222" s="214"/>
      <c r="H222" s="218">
        <v>10</v>
      </c>
      <c r="I222" s="219"/>
      <c r="J222" s="214"/>
      <c r="K222" s="214"/>
      <c r="L222" s="220"/>
      <c r="M222" s="221"/>
      <c r="N222" s="222"/>
      <c r="O222" s="222"/>
      <c r="P222" s="222"/>
      <c r="Q222" s="222"/>
      <c r="R222" s="222"/>
      <c r="S222" s="222"/>
      <c r="T222" s="223"/>
      <c r="AT222" s="224" t="s">
        <v>120</v>
      </c>
      <c r="AU222" s="224" t="s">
        <v>78</v>
      </c>
      <c r="AV222" s="11" t="s">
        <v>78</v>
      </c>
      <c r="AW222" s="11" t="s">
        <v>32</v>
      </c>
      <c r="AX222" s="11" t="s">
        <v>69</v>
      </c>
      <c r="AY222" s="224" t="s">
        <v>111</v>
      </c>
    </row>
    <row r="223" s="11" customFormat="1">
      <c r="B223" s="213"/>
      <c r="C223" s="214"/>
      <c r="D223" s="215" t="s">
        <v>120</v>
      </c>
      <c r="E223" s="216" t="s">
        <v>1</v>
      </c>
      <c r="F223" s="217" t="s">
        <v>361</v>
      </c>
      <c r="G223" s="214"/>
      <c r="H223" s="218">
        <v>41.299999999999997</v>
      </c>
      <c r="I223" s="219"/>
      <c r="J223" s="214"/>
      <c r="K223" s="214"/>
      <c r="L223" s="220"/>
      <c r="M223" s="221"/>
      <c r="N223" s="222"/>
      <c r="O223" s="222"/>
      <c r="P223" s="222"/>
      <c r="Q223" s="222"/>
      <c r="R223" s="222"/>
      <c r="S223" s="222"/>
      <c r="T223" s="223"/>
      <c r="AT223" s="224" t="s">
        <v>120</v>
      </c>
      <c r="AU223" s="224" t="s">
        <v>78</v>
      </c>
      <c r="AV223" s="11" t="s">
        <v>78</v>
      </c>
      <c r="AW223" s="11" t="s">
        <v>32</v>
      </c>
      <c r="AX223" s="11" t="s">
        <v>69</v>
      </c>
      <c r="AY223" s="224" t="s">
        <v>111</v>
      </c>
    </row>
    <row r="224" s="12" customFormat="1">
      <c r="B224" s="225"/>
      <c r="C224" s="226"/>
      <c r="D224" s="215" t="s">
        <v>120</v>
      </c>
      <c r="E224" s="227" t="s">
        <v>1</v>
      </c>
      <c r="F224" s="228" t="s">
        <v>122</v>
      </c>
      <c r="G224" s="226"/>
      <c r="H224" s="229">
        <v>193.30000000000001</v>
      </c>
      <c r="I224" s="230"/>
      <c r="J224" s="226"/>
      <c r="K224" s="226"/>
      <c r="L224" s="231"/>
      <c r="M224" s="232"/>
      <c r="N224" s="233"/>
      <c r="O224" s="233"/>
      <c r="P224" s="233"/>
      <c r="Q224" s="233"/>
      <c r="R224" s="233"/>
      <c r="S224" s="233"/>
      <c r="T224" s="234"/>
      <c r="AT224" s="235" t="s">
        <v>120</v>
      </c>
      <c r="AU224" s="235" t="s">
        <v>78</v>
      </c>
      <c r="AV224" s="12" t="s">
        <v>118</v>
      </c>
      <c r="AW224" s="12" t="s">
        <v>32</v>
      </c>
      <c r="AX224" s="12" t="s">
        <v>74</v>
      </c>
      <c r="AY224" s="235" t="s">
        <v>111</v>
      </c>
    </row>
    <row r="225" s="1" customFormat="1" ht="16.5" customHeight="1">
      <c r="B225" s="37"/>
      <c r="C225" s="257" t="s">
        <v>362</v>
      </c>
      <c r="D225" s="257" t="s">
        <v>216</v>
      </c>
      <c r="E225" s="258" t="s">
        <v>363</v>
      </c>
      <c r="F225" s="259" t="s">
        <v>364</v>
      </c>
      <c r="G225" s="260" t="s">
        <v>152</v>
      </c>
      <c r="H225" s="261">
        <v>143.41999999999999</v>
      </c>
      <c r="I225" s="262"/>
      <c r="J225" s="263">
        <f>ROUND(I225*H225,2)</f>
        <v>0</v>
      </c>
      <c r="K225" s="259" t="s">
        <v>117</v>
      </c>
      <c r="L225" s="264"/>
      <c r="M225" s="265" t="s">
        <v>1</v>
      </c>
      <c r="N225" s="266" t="s">
        <v>40</v>
      </c>
      <c r="O225" s="78"/>
      <c r="P225" s="210">
        <f>O225*H225</f>
        <v>0</v>
      </c>
      <c r="Q225" s="210">
        <v>0.085000000000000006</v>
      </c>
      <c r="R225" s="210">
        <f>Q225*H225</f>
        <v>12.1907</v>
      </c>
      <c r="S225" s="210">
        <v>0</v>
      </c>
      <c r="T225" s="211">
        <f>S225*H225</f>
        <v>0</v>
      </c>
      <c r="AR225" s="16" t="s">
        <v>155</v>
      </c>
      <c r="AT225" s="16" t="s">
        <v>216</v>
      </c>
      <c r="AU225" s="16" t="s">
        <v>78</v>
      </c>
      <c r="AY225" s="16" t="s">
        <v>111</v>
      </c>
      <c r="BE225" s="212">
        <f>IF(N225="základní",J225,0)</f>
        <v>0</v>
      </c>
      <c r="BF225" s="212">
        <f>IF(N225="snížená",J225,0)</f>
        <v>0</v>
      </c>
      <c r="BG225" s="212">
        <f>IF(N225="zákl. přenesená",J225,0)</f>
        <v>0</v>
      </c>
      <c r="BH225" s="212">
        <f>IF(N225="sníž. přenesená",J225,0)</f>
        <v>0</v>
      </c>
      <c r="BI225" s="212">
        <f>IF(N225="nulová",J225,0)</f>
        <v>0</v>
      </c>
      <c r="BJ225" s="16" t="s">
        <v>74</v>
      </c>
      <c r="BK225" s="212">
        <f>ROUND(I225*H225,2)</f>
        <v>0</v>
      </c>
      <c r="BL225" s="16" t="s">
        <v>118</v>
      </c>
      <c r="BM225" s="16" t="s">
        <v>365</v>
      </c>
    </row>
    <row r="226" s="11" customFormat="1">
      <c r="B226" s="213"/>
      <c r="C226" s="214"/>
      <c r="D226" s="215" t="s">
        <v>120</v>
      </c>
      <c r="E226" s="216" t="s">
        <v>1</v>
      </c>
      <c r="F226" s="217" t="s">
        <v>366</v>
      </c>
      <c r="G226" s="214"/>
      <c r="H226" s="218">
        <v>143.41999999999999</v>
      </c>
      <c r="I226" s="219"/>
      <c r="J226" s="214"/>
      <c r="K226" s="214"/>
      <c r="L226" s="220"/>
      <c r="M226" s="221"/>
      <c r="N226" s="222"/>
      <c r="O226" s="222"/>
      <c r="P226" s="222"/>
      <c r="Q226" s="222"/>
      <c r="R226" s="222"/>
      <c r="S226" s="222"/>
      <c r="T226" s="223"/>
      <c r="AT226" s="224" t="s">
        <v>120</v>
      </c>
      <c r="AU226" s="224" t="s">
        <v>78</v>
      </c>
      <c r="AV226" s="11" t="s">
        <v>78</v>
      </c>
      <c r="AW226" s="11" t="s">
        <v>32</v>
      </c>
      <c r="AX226" s="11" t="s">
        <v>69</v>
      </c>
      <c r="AY226" s="224" t="s">
        <v>111</v>
      </c>
    </row>
    <row r="227" s="12" customFormat="1">
      <c r="B227" s="225"/>
      <c r="C227" s="226"/>
      <c r="D227" s="215" t="s">
        <v>120</v>
      </c>
      <c r="E227" s="227" t="s">
        <v>1</v>
      </c>
      <c r="F227" s="228" t="s">
        <v>122</v>
      </c>
      <c r="G227" s="226"/>
      <c r="H227" s="229">
        <v>143.41999999999999</v>
      </c>
      <c r="I227" s="230"/>
      <c r="J227" s="226"/>
      <c r="K227" s="226"/>
      <c r="L227" s="231"/>
      <c r="M227" s="232"/>
      <c r="N227" s="233"/>
      <c r="O227" s="233"/>
      <c r="P227" s="233"/>
      <c r="Q227" s="233"/>
      <c r="R227" s="233"/>
      <c r="S227" s="233"/>
      <c r="T227" s="234"/>
      <c r="AT227" s="235" t="s">
        <v>120</v>
      </c>
      <c r="AU227" s="235" t="s">
        <v>78</v>
      </c>
      <c r="AV227" s="12" t="s">
        <v>118</v>
      </c>
      <c r="AW227" s="12" t="s">
        <v>32</v>
      </c>
      <c r="AX227" s="12" t="s">
        <v>74</v>
      </c>
      <c r="AY227" s="235" t="s">
        <v>111</v>
      </c>
    </row>
    <row r="228" s="1" customFormat="1" ht="16.5" customHeight="1">
      <c r="B228" s="37"/>
      <c r="C228" s="257" t="s">
        <v>367</v>
      </c>
      <c r="D228" s="257" t="s">
        <v>216</v>
      </c>
      <c r="E228" s="258" t="s">
        <v>368</v>
      </c>
      <c r="F228" s="259" t="s">
        <v>369</v>
      </c>
      <c r="G228" s="260" t="s">
        <v>152</v>
      </c>
      <c r="H228" s="261">
        <v>41.713000000000001</v>
      </c>
      <c r="I228" s="262"/>
      <c r="J228" s="263">
        <f>ROUND(I228*H228,2)</f>
        <v>0</v>
      </c>
      <c r="K228" s="259" t="s">
        <v>117</v>
      </c>
      <c r="L228" s="264"/>
      <c r="M228" s="265" t="s">
        <v>1</v>
      </c>
      <c r="N228" s="266" t="s">
        <v>40</v>
      </c>
      <c r="O228" s="78"/>
      <c r="P228" s="210">
        <f>O228*H228</f>
        <v>0</v>
      </c>
      <c r="Q228" s="210">
        <v>0.058000000000000003</v>
      </c>
      <c r="R228" s="210">
        <f>Q228*H228</f>
        <v>2.4193540000000002</v>
      </c>
      <c r="S228" s="210">
        <v>0</v>
      </c>
      <c r="T228" s="211">
        <f>S228*H228</f>
        <v>0</v>
      </c>
      <c r="AR228" s="16" t="s">
        <v>155</v>
      </c>
      <c r="AT228" s="16" t="s">
        <v>216</v>
      </c>
      <c r="AU228" s="16" t="s">
        <v>78</v>
      </c>
      <c r="AY228" s="16" t="s">
        <v>111</v>
      </c>
      <c r="BE228" s="212">
        <f>IF(N228="základní",J228,0)</f>
        <v>0</v>
      </c>
      <c r="BF228" s="212">
        <f>IF(N228="snížená",J228,0)</f>
        <v>0</v>
      </c>
      <c r="BG228" s="212">
        <f>IF(N228="zákl. přenesená",J228,0)</f>
        <v>0</v>
      </c>
      <c r="BH228" s="212">
        <f>IF(N228="sníž. přenesená",J228,0)</f>
        <v>0</v>
      </c>
      <c r="BI228" s="212">
        <f>IF(N228="nulová",J228,0)</f>
        <v>0</v>
      </c>
      <c r="BJ228" s="16" t="s">
        <v>74</v>
      </c>
      <c r="BK228" s="212">
        <f>ROUND(I228*H228,2)</f>
        <v>0</v>
      </c>
      <c r="BL228" s="16" t="s">
        <v>118</v>
      </c>
      <c r="BM228" s="16" t="s">
        <v>370</v>
      </c>
    </row>
    <row r="229" s="11" customFormat="1">
      <c r="B229" s="213"/>
      <c r="C229" s="214"/>
      <c r="D229" s="215" t="s">
        <v>120</v>
      </c>
      <c r="E229" s="216" t="s">
        <v>1</v>
      </c>
      <c r="F229" s="217" t="s">
        <v>371</v>
      </c>
      <c r="G229" s="214"/>
      <c r="H229" s="218">
        <v>41.713000000000001</v>
      </c>
      <c r="I229" s="219"/>
      <c r="J229" s="214"/>
      <c r="K229" s="214"/>
      <c r="L229" s="220"/>
      <c r="M229" s="221"/>
      <c r="N229" s="222"/>
      <c r="O229" s="222"/>
      <c r="P229" s="222"/>
      <c r="Q229" s="222"/>
      <c r="R229" s="222"/>
      <c r="S229" s="222"/>
      <c r="T229" s="223"/>
      <c r="AT229" s="224" t="s">
        <v>120</v>
      </c>
      <c r="AU229" s="224" t="s">
        <v>78</v>
      </c>
      <c r="AV229" s="11" t="s">
        <v>78</v>
      </c>
      <c r="AW229" s="11" t="s">
        <v>32</v>
      </c>
      <c r="AX229" s="11" t="s">
        <v>69</v>
      </c>
      <c r="AY229" s="224" t="s">
        <v>111</v>
      </c>
    </row>
    <row r="230" s="12" customFormat="1">
      <c r="B230" s="225"/>
      <c r="C230" s="226"/>
      <c r="D230" s="215" t="s">
        <v>120</v>
      </c>
      <c r="E230" s="227" t="s">
        <v>1</v>
      </c>
      <c r="F230" s="228" t="s">
        <v>122</v>
      </c>
      <c r="G230" s="226"/>
      <c r="H230" s="229">
        <v>41.713000000000001</v>
      </c>
      <c r="I230" s="230"/>
      <c r="J230" s="226"/>
      <c r="K230" s="226"/>
      <c r="L230" s="231"/>
      <c r="M230" s="232"/>
      <c r="N230" s="233"/>
      <c r="O230" s="233"/>
      <c r="P230" s="233"/>
      <c r="Q230" s="233"/>
      <c r="R230" s="233"/>
      <c r="S230" s="233"/>
      <c r="T230" s="234"/>
      <c r="AT230" s="235" t="s">
        <v>120</v>
      </c>
      <c r="AU230" s="235" t="s">
        <v>78</v>
      </c>
      <c r="AV230" s="12" t="s">
        <v>118</v>
      </c>
      <c r="AW230" s="12" t="s">
        <v>32</v>
      </c>
      <c r="AX230" s="12" t="s">
        <v>74</v>
      </c>
      <c r="AY230" s="235" t="s">
        <v>111</v>
      </c>
    </row>
    <row r="231" s="1" customFormat="1" ht="16.5" customHeight="1">
      <c r="B231" s="37"/>
      <c r="C231" s="257" t="s">
        <v>372</v>
      </c>
      <c r="D231" s="257" t="s">
        <v>216</v>
      </c>
      <c r="E231" s="258" t="s">
        <v>373</v>
      </c>
      <c r="F231" s="259" t="s">
        <v>374</v>
      </c>
      <c r="G231" s="260" t="s">
        <v>152</v>
      </c>
      <c r="H231" s="261">
        <v>10.1</v>
      </c>
      <c r="I231" s="262"/>
      <c r="J231" s="263">
        <f>ROUND(I231*H231,2)</f>
        <v>0</v>
      </c>
      <c r="K231" s="259" t="s">
        <v>117</v>
      </c>
      <c r="L231" s="264"/>
      <c r="M231" s="265" t="s">
        <v>1</v>
      </c>
      <c r="N231" s="266" t="s">
        <v>40</v>
      </c>
      <c r="O231" s="78"/>
      <c r="P231" s="210">
        <f>O231*H231</f>
        <v>0</v>
      </c>
      <c r="Q231" s="210">
        <v>0.064000000000000001</v>
      </c>
      <c r="R231" s="210">
        <f>Q231*H231</f>
        <v>0.64639999999999997</v>
      </c>
      <c r="S231" s="210">
        <v>0</v>
      </c>
      <c r="T231" s="211">
        <f>S231*H231</f>
        <v>0</v>
      </c>
      <c r="AR231" s="16" t="s">
        <v>155</v>
      </c>
      <c r="AT231" s="16" t="s">
        <v>216</v>
      </c>
      <c r="AU231" s="16" t="s">
        <v>78</v>
      </c>
      <c r="AY231" s="16" t="s">
        <v>111</v>
      </c>
      <c r="BE231" s="212">
        <f>IF(N231="základní",J231,0)</f>
        <v>0</v>
      </c>
      <c r="BF231" s="212">
        <f>IF(N231="snížená",J231,0)</f>
        <v>0</v>
      </c>
      <c r="BG231" s="212">
        <f>IF(N231="zákl. přenesená",J231,0)</f>
        <v>0</v>
      </c>
      <c r="BH231" s="212">
        <f>IF(N231="sníž. přenesená",J231,0)</f>
        <v>0</v>
      </c>
      <c r="BI231" s="212">
        <f>IF(N231="nulová",J231,0)</f>
        <v>0</v>
      </c>
      <c r="BJ231" s="16" t="s">
        <v>74</v>
      </c>
      <c r="BK231" s="212">
        <f>ROUND(I231*H231,2)</f>
        <v>0</v>
      </c>
      <c r="BL231" s="16" t="s">
        <v>118</v>
      </c>
      <c r="BM231" s="16" t="s">
        <v>375</v>
      </c>
    </row>
    <row r="232" s="11" customFormat="1">
      <c r="B232" s="213"/>
      <c r="C232" s="214"/>
      <c r="D232" s="215" t="s">
        <v>120</v>
      </c>
      <c r="E232" s="216" t="s">
        <v>1</v>
      </c>
      <c r="F232" s="217" t="s">
        <v>376</v>
      </c>
      <c r="G232" s="214"/>
      <c r="H232" s="218">
        <v>10.1</v>
      </c>
      <c r="I232" s="219"/>
      <c r="J232" s="214"/>
      <c r="K232" s="214"/>
      <c r="L232" s="220"/>
      <c r="M232" s="221"/>
      <c r="N232" s="222"/>
      <c r="O232" s="222"/>
      <c r="P232" s="222"/>
      <c r="Q232" s="222"/>
      <c r="R232" s="222"/>
      <c r="S232" s="222"/>
      <c r="T232" s="223"/>
      <c r="AT232" s="224" t="s">
        <v>120</v>
      </c>
      <c r="AU232" s="224" t="s">
        <v>78</v>
      </c>
      <c r="AV232" s="11" t="s">
        <v>78</v>
      </c>
      <c r="AW232" s="11" t="s">
        <v>32</v>
      </c>
      <c r="AX232" s="11" t="s">
        <v>69</v>
      </c>
      <c r="AY232" s="224" t="s">
        <v>111</v>
      </c>
    </row>
    <row r="233" s="12" customFormat="1">
      <c r="B233" s="225"/>
      <c r="C233" s="226"/>
      <c r="D233" s="215" t="s">
        <v>120</v>
      </c>
      <c r="E233" s="227" t="s">
        <v>1</v>
      </c>
      <c r="F233" s="228" t="s">
        <v>122</v>
      </c>
      <c r="G233" s="226"/>
      <c r="H233" s="229">
        <v>10.1</v>
      </c>
      <c r="I233" s="230"/>
      <c r="J233" s="226"/>
      <c r="K233" s="226"/>
      <c r="L233" s="231"/>
      <c r="M233" s="232"/>
      <c r="N233" s="233"/>
      <c r="O233" s="233"/>
      <c r="P233" s="233"/>
      <c r="Q233" s="233"/>
      <c r="R233" s="233"/>
      <c r="S233" s="233"/>
      <c r="T233" s="234"/>
      <c r="AT233" s="235" t="s">
        <v>120</v>
      </c>
      <c r="AU233" s="235" t="s">
        <v>78</v>
      </c>
      <c r="AV233" s="12" t="s">
        <v>118</v>
      </c>
      <c r="AW233" s="12" t="s">
        <v>32</v>
      </c>
      <c r="AX233" s="12" t="s">
        <v>74</v>
      </c>
      <c r="AY233" s="235" t="s">
        <v>111</v>
      </c>
    </row>
    <row r="234" s="1" customFormat="1" ht="16.5" customHeight="1">
      <c r="B234" s="37"/>
      <c r="C234" s="201" t="s">
        <v>377</v>
      </c>
      <c r="D234" s="201" t="s">
        <v>113</v>
      </c>
      <c r="E234" s="202" t="s">
        <v>378</v>
      </c>
      <c r="F234" s="203" t="s">
        <v>379</v>
      </c>
      <c r="G234" s="204" t="s">
        <v>152</v>
      </c>
      <c r="H234" s="205">
        <v>15.300000000000001</v>
      </c>
      <c r="I234" s="206"/>
      <c r="J234" s="207">
        <f>ROUND(I234*H234,2)</f>
        <v>0</v>
      </c>
      <c r="K234" s="203" t="s">
        <v>117</v>
      </c>
      <c r="L234" s="42"/>
      <c r="M234" s="208" t="s">
        <v>1</v>
      </c>
      <c r="N234" s="209" t="s">
        <v>40</v>
      </c>
      <c r="O234" s="78"/>
      <c r="P234" s="210">
        <f>O234*H234</f>
        <v>0</v>
      </c>
      <c r="Q234" s="210">
        <v>0.10095</v>
      </c>
      <c r="R234" s="210">
        <f>Q234*H234</f>
        <v>1.544535</v>
      </c>
      <c r="S234" s="210">
        <v>0</v>
      </c>
      <c r="T234" s="211">
        <f>S234*H234</f>
        <v>0</v>
      </c>
      <c r="AR234" s="16" t="s">
        <v>118</v>
      </c>
      <c r="AT234" s="16" t="s">
        <v>113</v>
      </c>
      <c r="AU234" s="16" t="s">
        <v>78</v>
      </c>
      <c r="AY234" s="16" t="s">
        <v>111</v>
      </c>
      <c r="BE234" s="212">
        <f>IF(N234="základní",J234,0)</f>
        <v>0</v>
      </c>
      <c r="BF234" s="212">
        <f>IF(N234="snížená",J234,0)</f>
        <v>0</v>
      </c>
      <c r="BG234" s="212">
        <f>IF(N234="zákl. přenesená",J234,0)</f>
        <v>0</v>
      </c>
      <c r="BH234" s="212">
        <f>IF(N234="sníž. přenesená",J234,0)</f>
        <v>0</v>
      </c>
      <c r="BI234" s="212">
        <f>IF(N234="nulová",J234,0)</f>
        <v>0</v>
      </c>
      <c r="BJ234" s="16" t="s">
        <v>74</v>
      </c>
      <c r="BK234" s="212">
        <f>ROUND(I234*H234,2)</f>
        <v>0</v>
      </c>
      <c r="BL234" s="16" t="s">
        <v>118</v>
      </c>
      <c r="BM234" s="16" t="s">
        <v>380</v>
      </c>
    </row>
    <row r="235" s="11" customFormat="1">
      <c r="B235" s="213"/>
      <c r="C235" s="214"/>
      <c r="D235" s="215" t="s">
        <v>120</v>
      </c>
      <c r="E235" s="216" t="s">
        <v>1</v>
      </c>
      <c r="F235" s="217" t="s">
        <v>381</v>
      </c>
      <c r="G235" s="214"/>
      <c r="H235" s="218">
        <v>15.300000000000001</v>
      </c>
      <c r="I235" s="219"/>
      <c r="J235" s="214"/>
      <c r="K235" s="214"/>
      <c r="L235" s="220"/>
      <c r="M235" s="221"/>
      <c r="N235" s="222"/>
      <c r="O235" s="222"/>
      <c r="P235" s="222"/>
      <c r="Q235" s="222"/>
      <c r="R235" s="222"/>
      <c r="S235" s="222"/>
      <c r="T235" s="223"/>
      <c r="AT235" s="224" t="s">
        <v>120</v>
      </c>
      <c r="AU235" s="224" t="s">
        <v>78</v>
      </c>
      <c r="AV235" s="11" t="s">
        <v>78</v>
      </c>
      <c r="AW235" s="11" t="s">
        <v>32</v>
      </c>
      <c r="AX235" s="11" t="s">
        <v>69</v>
      </c>
      <c r="AY235" s="224" t="s">
        <v>111</v>
      </c>
    </row>
    <row r="236" s="12" customFormat="1">
      <c r="B236" s="225"/>
      <c r="C236" s="226"/>
      <c r="D236" s="215" t="s">
        <v>120</v>
      </c>
      <c r="E236" s="227" t="s">
        <v>1</v>
      </c>
      <c r="F236" s="228" t="s">
        <v>122</v>
      </c>
      <c r="G236" s="226"/>
      <c r="H236" s="229">
        <v>15.300000000000001</v>
      </c>
      <c r="I236" s="230"/>
      <c r="J236" s="226"/>
      <c r="K236" s="226"/>
      <c r="L236" s="231"/>
      <c r="M236" s="232"/>
      <c r="N236" s="233"/>
      <c r="O236" s="233"/>
      <c r="P236" s="233"/>
      <c r="Q236" s="233"/>
      <c r="R236" s="233"/>
      <c r="S236" s="233"/>
      <c r="T236" s="234"/>
      <c r="AT236" s="235" t="s">
        <v>120</v>
      </c>
      <c r="AU236" s="235" t="s">
        <v>78</v>
      </c>
      <c r="AV236" s="12" t="s">
        <v>118</v>
      </c>
      <c r="AW236" s="12" t="s">
        <v>32</v>
      </c>
      <c r="AX236" s="12" t="s">
        <v>74</v>
      </c>
      <c r="AY236" s="235" t="s">
        <v>111</v>
      </c>
    </row>
    <row r="237" s="1" customFormat="1" ht="16.5" customHeight="1">
      <c r="B237" s="37"/>
      <c r="C237" s="257" t="s">
        <v>382</v>
      </c>
      <c r="D237" s="257" t="s">
        <v>216</v>
      </c>
      <c r="E237" s="258" t="s">
        <v>383</v>
      </c>
      <c r="F237" s="259" t="s">
        <v>384</v>
      </c>
      <c r="G237" s="260" t="s">
        <v>152</v>
      </c>
      <c r="H237" s="261">
        <v>15.452999999999999</v>
      </c>
      <c r="I237" s="262"/>
      <c r="J237" s="263">
        <f>ROUND(I237*H237,2)</f>
        <v>0</v>
      </c>
      <c r="K237" s="259" t="s">
        <v>117</v>
      </c>
      <c r="L237" s="264"/>
      <c r="M237" s="265" t="s">
        <v>1</v>
      </c>
      <c r="N237" s="266" t="s">
        <v>40</v>
      </c>
      <c r="O237" s="78"/>
      <c r="P237" s="210">
        <f>O237*H237</f>
        <v>0</v>
      </c>
      <c r="Q237" s="210">
        <v>0.048000000000000001</v>
      </c>
      <c r="R237" s="210">
        <f>Q237*H237</f>
        <v>0.74174399999999996</v>
      </c>
      <c r="S237" s="210">
        <v>0</v>
      </c>
      <c r="T237" s="211">
        <f>S237*H237</f>
        <v>0</v>
      </c>
      <c r="AR237" s="16" t="s">
        <v>155</v>
      </c>
      <c r="AT237" s="16" t="s">
        <v>216</v>
      </c>
      <c r="AU237" s="16" t="s">
        <v>78</v>
      </c>
      <c r="AY237" s="16" t="s">
        <v>111</v>
      </c>
      <c r="BE237" s="212">
        <f>IF(N237="základní",J237,0)</f>
        <v>0</v>
      </c>
      <c r="BF237" s="212">
        <f>IF(N237="snížená",J237,0)</f>
        <v>0</v>
      </c>
      <c r="BG237" s="212">
        <f>IF(N237="zákl. přenesená",J237,0)</f>
        <v>0</v>
      </c>
      <c r="BH237" s="212">
        <f>IF(N237="sníž. přenesená",J237,0)</f>
        <v>0</v>
      </c>
      <c r="BI237" s="212">
        <f>IF(N237="nulová",J237,0)</f>
        <v>0</v>
      </c>
      <c r="BJ237" s="16" t="s">
        <v>74</v>
      </c>
      <c r="BK237" s="212">
        <f>ROUND(I237*H237,2)</f>
        <v>0</v>
      </c>
      <c r="BL237" s="16" t="s">
        <v>118</v>
      </c>
      <c r="BM237" s="16" t="s">
        <v>385</v>
      </c>
    </row>
    <row r="238" s="11" customFormat="1">
      <c r="B238" s="213"/>
      <c r="C238" s="214"/>
      <c r="D238" s="215" t="s">
        <v>120</v>
      </c>
      <c r="E238" s="216" t="s">
        <v>1</v>
      </c>
      <c r="F238" s="217" t="s">
        <v>386</v>
      </c>
      <c r="G238" s="214"/>
      <c r="H238" s="218">
        <v>15.452999999999999</v>
      </c>
      <c r="I238" s="219"/>
      <c r="J238" s="214"/>
      <c r="K238" s="214"/>
      <c r="L238" s="220"/>
      <c r="M238" s="221"/>
      <c r="N238" s="222"/>
      <c r="O238" s="222"/>
      <c r="P238" s="222"/>
      <c r="Q238" s="222"/>
      <c r="R238" s="222"/>
      <c r="S238" s="222"/>
      <c r="T238" s="223"/>
      <c r="AT238" s="224" t="s">
        <v>120</v>
      </c>
      <c r="AU238" s="224" t="s">
        <v>78</v>
      </c>
      <c r="AV238" s="11" t="s">
        <v>78</v>
      </c>
      <c r="AW238" s="11" t="s">
        <v>32</v>
      </c>
      <c r="AX238" s="11" t="s">
        <v>74</v>
      </c>
      <c r="AY238" s="224" t="s">
        <v>111</v>
      </c>
    </row>
    <row r="239" s="1" customFormat="1" ht="16.5" customHeight="1">
      <c r="B239" s="37"/>
      <c r="C239" s="201" t="s">
        <v>387</v>
      </c>
      <c r="D239" s="201" t="s">
        <v>113</v>
      </c>
      <c r="E239" s="202" t="s">
        <v>388</v>
      </c>
      <c r="F239" s="203" t="s">
        <v>389</v>
      </c>
      <c r="G239" s="204" t="s">
        <v>390</v>
      </c>
      <c r="H239" s="205">
        <v>5.5209999999999999</v>
      </c>
      <c r="I239" s="206"/>
      <c r="J239" s="207">
        <f>ROUND(I239*H239,2)</f>
        <v>0</v>
      </c>
      <c r="K239" s="203" t="s">
        <v>117</v>
      </c>
      <c r="L239" s="42"/>
      <c r="M239" s="208" t="s">
        <v>1</v>
      </c>
      <c r="N239" s="209" t="s">
        <v>40</v>
      </c>
      <c r="O239" s="78"/>
      <c r="P239" s="210">
        <f>O239*H239</f>
        <v>0</v>
      </c>
      <c r="Q239" s="210">
        <v>2.2563399999999998</v>
      </c>
      <c r="R239" s="210">
        <f>Q239*H239</f>
        <v>12.457253139999999</v>
      </c>
      <c r="S239" s="210">
        <v>0</v>
      </c>
      <c r="T239" s="211">
        <f>S239*H239</f>
        <v>0</v>
      </c>
      <c r="AR239" s="16" t="s">
        <v>118</v>
      </c>
      <c r="AT239" s="16" t="s">
        <v>113</v>
      </c>
      <c r="AU239" s="16" t="s">
        <v>78</v>
      </c>
      <c r="AY239" s="16" t="s">
        <v>111</v>
      </c>
      <c r="BE239" s="212">
        <f>IF(N239="základní",J239,0)</f>
        <v>0</v>
      </c>
      <c r="BF239" s="212">
        <f>IF(N239="snížená",J239,0)</f>
        <v>0</v>
      </c>
      <c r="BG239" s="212">
        <f>IF(N239="zákl. přenesená",J239,0)</f>
        <v>0</v>
      </c>
      <c r="BH239" s="212">
        <f>IF(N239="sníž. přenesená",J239,0)</f>
        <v>0</v>
      </c>
      <c r="BI239" s="212">
        <f>IF(N239="nulová",J239,0)</f>
        <v>0</v>
      </c>
      <c r="BJ239" s="16" t="s">
        <v>74</v>
      </c>
      <c r="BK239" s="212">
        <f>ROUND(I239*H239,2)</f>
        <v>0</v>
      </c>
      <c r="BL239" s="16" t="s">
        <v>118</v>
      </c>
      <c r="BM239" s="16" t="s">
        <v>391</v>
      </c>
    </row>
    <row r="240" s="11" customFormat="1">
      <c r="B240" s="213"/>
      <c r="C240" s="214"/>
      <c r="D240" s="215" t="s">
        <v>120</v>
      </c>
      <c r="E240" s="216" t="s">
        <v>1</v>
      </c>
      <c r="F240" s="217" t="s">
        <v>392</v>
      </c>
      <c r="G240" s="214"/>
      <c r="H240" s="218">
        <v>2.8399999999999999</v>
      </c>
      <c r="I240" s="219"/>
      <c r="J240" s="214"/>
      <c r="K240" s="214"/>
      <c r="L240" s="220"/>
      <c r="M240" s="221"/>
      <c r="N240" s="222"/>
      <c r="O240" s="222"/>
      <c r="P240" s="222"/>
      <c r="Q240" s="222"/>
      <c r="R240" s="222"/>
      <c r="S240" s="222"/>
      <c r="T240" s="223"/>
      <c r="AT240" s="224" t="s">
        <v>120</v>
      </c>
      <c r="AU240" s="224" t="s">
        <v>78</v>
      </c>
      <c r="AV240" s="11" t="s">
        <v>78</v>
      </c>
      <c r="AW240" s="11" t="s">
        <v>32</v>
      </c>
      <c r="AX240" s="11" t="s">
        <v>69</v>
      </c>
      <c r="AY240" s="224" t="s">
        <v>111</v>
      </c>
    </row>
    <row r="241" s="11" customFormat="1">
      <c r="B241" s="213"/>
      <c r="C241" s="214"/>
      <c r="D241" s="215" t="s">
        <v>120</v>
      </c>
      <c r="E241" s="216" t="s">
        <v>1</v>
      </c>
      <c r="F241" s="217" t="s">
        <v>393</v>
      </c>
      <c r="G241" s="214"/>
      <c r="H241" s="218">
        <v>0.12</v>
      </c>
      <c r="I241" s="219"/>
      <c r="J241" s="214"/>
      <c r="K241" s="214"/>
      <c r="L241" s="220"/>
      <c r="M241" s="221"/>
      <c r="N241" s="222"/>
      <c r="O241" s="222"/>
      <c r="P241" s="222"/>
      <c r="Q241" s="222"/>
      <c r="R241" s="222"/>
      <c r="S241" s="222"/>
      <c r="T241" s="223"/>
      <c r="AT241" s="224" t="s">
        <v>120</v>
      </c>
      <c r="AU241" s="224" t="s">
        <v>78</v>
      </c>
      <c r="AV241" s="11" t="s">
        <v>78</v>
      </c>
      <c r="AW241" s="11" t="s">
        <v>32</v>
      </c>
      <c r="AX241" s="11" t="s">
        <v>69</v>
      </c>
      <c r="AY241" s="224" t="s">
        <v>111</v>
      </c>
    </row>
    <row r="242" s="11" customFormat="1">
      <c r="B242" s="213"/>
      <c r="C242" s="214"/>
      <c r="D242" s="215" t="s">
        <v>120</v>
      </c>
      <c r="E242" s="216" t="s">
        <v>1</v>
      </c>
      <c r="F242" s="217" t="s">
        <v>394</v>
      </c>
      <c r="G242" s="214"/>
      <c r="H242" s="218">
        <v>0.050000000000000003</v>
      </c>
      <c r="I242" s="219"/>
      <c r="J242" s="214"/>
      <c r="K242" s="214"/>
      <c r="L242" s="220"/>
      <c r="M242" s="221"/>
      <c r="N242" s="222"/>
      <c r="O242" s="222"/>
      <c r="P242" s="222"/>
      <c r="Q242" s="222"/>
      <c r="R242" s="222"/>
      <c r="S242" s="222"/>
      <c r="T242" s="223"/>
      <c r="AT242" s="224" t="s">
        <v>120</v>
      </c>
      <c r="AU242" s="224" t="s">
        <v>78</v>
      </c>
      <c r="AV242" s="11" t="s">
        <v>78</v>
      </c>
      <c r="AW242" s="11" t="s">
        <v>32</v>
      </c>
      <c r="AX242" s="11" t="s">
        <v>69</v>
      </c>
      <c r="AY242" s="224" t="s">
        <v>111</v>
      </c>
    </row>
    <row r="243" s="11" customFormat="1">
      <c r="B243" s="213"/>
      <c r="C243" s="214"/>
      <c r="D243" s="215" t="s">
        <v>120</v>
      </c>
      <c r="E243" s="216" t="s">
        <v>1</v>
      </c>
      <c r="F243" s="217" t="s">
        <v>395</v>
      </c>
      <c r="G243" s="214"/>
      <c r="H243" s="218">
        <v>1.6259999999999999</v>
      </c>
      <c r="I243" s="219"/>
      <c r="J243" s="214"/>
      <c r="K243" s="214"/>
      <c r="L243" s="220"/>
      <c r="M243" s="221"/>
      <c r="N243" s="222"/>
      <c r="O243" s="222"/>
      <c r="P243" s="222"/>
      <c r="Q243" s="222"/>
      <c r="R243" s="222"/>
      <c r="S243" s="222"/>
      <c r="T243" s="223"/>
      <c r="AT243" s="224" t="s">
        <v>120</v>
      </c>
      <c r="AU243" s="224" t="s">
        <v>78</v>
      </c>
      <c r="AV243" s="11" t="s">
        <v>78</v>
      </c>
      <c r="AW243" s="11" t="s">
        <v>32</v>
      </c>
      <c r="AX243" s="11" t="s">
        <v>69</v>
      </c>
      <c r="AY243" s="224" t="s">
        <v>111</v>
      </c>
    </row>
    <row r="244" s="11" customFormat="1">
      <c r="B244" s="213"/>
      <c r="C244" s="214"/>
      <c r="D244" s="215" t="s">
        <v>120</v>
      </c>
      <c r="E244" s="216" t="s">
        <v>1</v>
      </c>
      <c r="F244" s="217" t="s">
        <v>396</v>
      </c>
      <c r="G244" s="214"/>
      <c r="H244" s="218">
        <v>0.20000000000000001</v>
      </c>
      <c r="I244" s="219"/>
      <c r="J244" s="214"/>
      <c r="K244" s="214"/>
      <c r="L244" s="220"/>
      <c r="M244" s="221"/>
      <c r="N244" s="222"/>
      <c r="O244" s="222"/>
      <c r="P244" s="222"/>
      <c r="Q244" s="222"/>
      <c r="R244" s="222"/>
      <c r="S244" s="222"/>
      <c r="T244" s="223"/>
      <c r="AT244" s="224" t="s">
        <v>120</v>
      </c>
      <c r="AU244" s="224" t="s">
        <v>78</v>
      </c>
      <c r="AV244" s="11" t="s">
        <v>78</v>
      </c>
      <c r="AW244" s="11" t="s">
        <v>32</v>
      </c>
      <c r="AX244" s="11" t="s">
        <v>69</v>
      </c>
      <c r="AY244" s="224" t="s">
        <v>111</v>
      </c>
    </row>
    <row r="245" s="11" customFormat="1">
      <c r="B245" s="213"/>
      <c r="C245" s="214"/>
      <c r="D245" s="215" t="s">
        <v>120</v>
      </c>
      <c r="E245" s="216" t="s">
        <v>1</v>
      </c>
      <c r="F245" s="217" t="s">
        <v>397</v>
      </c>
      <c r="G245" s="214"/>
      <c r="H245" s="218">
        <v>0.065000000000000002</v>
      </c>
      <c r="I245" s="219"/>
      <c r="J245" s="214"/>
      <c r="K245" s="214"/>
      <c r="L245" s="220"/>
      <c r="M245" s="221"/>
      <c r="N245" s="222"/>
      <c r="O245" s="222"/>
      <c r="P245" s="222"/>
      <c r="Q245" s="222"/>
      <c r="R245" s="222"/>
      <c r="S245" s="222"/>
      <c r="T245" s="223"/>
      <c r="AT245" s="224" t="s">
        <v>120</v>
      </c>
      <c r="AU245" s="224" t="s">
        <v>78</v>
      </c>
      <c r="AV245" s="11" t="s">
        <v>78</v>
      </c>
      <c r="AW245" s="11" t="s">
        <v>32</v>
      </c>
      <c r="AX245" s="11" t="s">
        <v>69</v>
      </c>
      <c r="AY245" s="224" t="s">
        <v>111</v>
      </c>
    </row>
    <row r="246" s="11" customFormat="1">
      <c r="B246" s="213"/>
      <c r="C246" s="214"/>
      <c r="D246" s="215" t="s">
        <v>120</v>
      </c>
      <c r="E246" s="216" t="s">
        <v>1</v>
      </c>
      <c r="F246" s="217" t="s">
        <v>398</v>
      </c>
      <c r="G246" s="214"/>
      <c r="H246" s="218">
        <v>0.62</v>
      </c>
      <c r="I246" s="219"/>
      <c r="J246" s="214"/>
      <c r="K246" s="214"/>
      <c r="L246" s="220"/>
      <c r="M246" s="221"/>
      <c r="N246" s="222"/>
      <c r="O246" s="222"/>
      <c r="P246" s="222"/>
      <c r="Q246" s="222"/>
      <c r="R246" s="222"/>
      <c r="S246" s="222"/>
      <c r="T246" s="223"/>
      <c r="AT246" s="224" t="s">
        <v>120</v>
      </c>
      <c r="AU246" s="224" t="s">
        <v>78</v>
      </c>
      <c r="AV246" s="11" t="s">
        <v>78</v>
      </c>
      <c r="AW246" s="11" t="s">
        <v>32</v>
      </c>
      <c r="AX246" s="11" t="s">
        <v>69</v>
      </c>
      <c r="AY246" s="224" t="s">
        <v>111</v>
      </c>
    </row>
    <row r="247" s="12" customFormat="1">
      <c r="B247" s="225"/>
      <c r="C247" s="226"/>
      <c r="D247" s="215" t="s">
        <v>120</v>
      </c>
      <c r="E247" s="227" t="s">
        <v>1</v>
      </c>
      <c r="F247" s="228" t="s">
        <v>122</v>
      </c>
      <c r="G247" s="226"/>
      <c r="H247" s="229">
        <v>5.5209999999999999</v>
      </c>
      <c r="I247" s="230"/>
      <c r="J247" s="226"/>
      <c r="K247" s="226"/>
      <c r="L247" s="231"/>
      <c r="M247" s="232"/>
      <c r="N247" s="233"/>
      <c r="O247" s="233"/>
      <c r="P247" s="233"/>
      <c r="Q247" s="233"/>
      <c r="R247" s="233"/>
      <c r="S247" s="233"/>
      <c r="T247" s="234"/>
      <c r="AT247" s="235" t="s">
        <v>120</v>
      </c>
      <c r="AU247" s="235" t="s">
        <v>78</v>
      </c>
      <c r="AV247" s="12" t="s">
        <v>118</v>
      </c>
      <c r="AW247" s="12" t="s">
        <v>32</v>
      </c>
      <c r="AX247" s="12" t="s">
        <v>74</v>
      </c>
      <c r="AY247" s="235" t="s">
        <v>111</v>
      </c>
    </row>
    <row r="248" s="1" customFormat="1" ht="16.5" customHeight="1">
      <c r="B248" s="37"/>
      <c r="C248" s="201" t="s">
        <v>399</v>
      </c>
      <c r="D248" s="201" t="s">
        <v>113</v>
      </c>
      <c r="E248" s="202" t="s">
        <v>400</v>
      </c>
      <c r="F248" s="203" t="s">
        <v>401</v>
      </c>
      <c r="G248" s="204" t="s">
        <v>152</v>
      </c>
      <c r="H248" s="205">
        <v>28.5</v>
      </c>
      <c r="I248" s="206"/>
      <c r="J248" s="207">
        <f>ROUND(I248*H248,2)</f>
        <v>0</v>
      </c>
      <c r="K248" s="203" t="s">
        <v>117</v>
      </c>
      <c r="L248" s="42"/>
      <c r="M248" s="208" t="s">
        <v>1</v>
      </c>
      <c r="N248" s="209" t="s">
        <v>40</v>
      </c>
      <c r="O248" s="78"/>
      <c r="P248" s="210">
        <f>O248*H248</f>
        <v>0</v>
      </c>
      <c r="Q248" s="210">
        <v>0.0043</v>
      </c>
      <c r="R248" s="210">
        <f>Q248*H248</f>
        <v>0.12255000000000001</v>
      </c>
      <c r="S248" s="210">
        <v>0</v>
      </c>
      <c r="T248" s="211">
        <f>S248*H248</f>
        <v>0</v>
      </c>
      <c r="AR248" s="16" t="s">
        <v>118</v>
      </c>
      <c r="AT248" s="16" t="s">
        <v>113</v>
      </c>
      <c r="AU248" s="16" t="s">
        <v>78</v>
      </c>
      <c r="AY248" s="16" t="s">
        <v>111</v>
      </c>
      <c r="BE248" s="212">
        <f>IF(N248="základní",J248,0)</f>
        <v>0</v>
      </c>
      <c r="BF248" s="212">
        <f>IF(N248="snížená",J248,0)</f>
        <v>0</v>
      </c>
      <c r="BG248" s="212">
        <f>IF(N248="zákl. přenesená",J248,0)</f>
        <v>0</v>
      </c>
      <c r="BH248" s="212">
        <f>IF(N248="sníž. přenesená",J248,0)</f>
        <v>0</v>
      </c>
      <c r="BI248" s="212">
        <f>IF(N248="nulová",J248,0)</f>
        <v>0</v>
      </c>
      <c r="BJ248" s="16" t="s">
        <v>74</v>
      </c>
      <c r="BK248" s="212">
        <f>ROUND(I248*H248,2)</f>
        <v>0</v>
      </c>
      <c r="BL248" s="16" t="s">
        <v>118</v>
      </c>
      <c r="BM248" s="16" t="s">
        <v>402</v>
      </c>
    </row>
    <row r="249" s="1" customFormat="1" ht="16.5" customHeight="1">
      <c r="B249" s="37"/>
      <c r="C249" s="201" t="s">
        <v>403</v>
      </c>
      <c r="D249" s="201" t="s">
        <v>113</v>
      </c>
      <c r="E249" s="202" t="s">
        <v>404</v>
      </c>
      <c r="F249" s="203" t="s">
        <v>405</v>
      </c>
      <c r="G249" s="204" t="s">
        <v>152</v>
      </c>
      <c r="H249" s="205">
        <v>28.5</v>
      </c>
      <c r="I249" s="206"/>
      <c r="J249" s="207">
        <f>ROUND(I249*H249,2)</f>
        <v>0</v>
      </c>
      <c r="K249" s="203" t="s">
        <v>117</v>
      </c>
      <c r="L249" s="42"/>
      <c r="M249" s="208" t="s">
        <v>1</v>
      </c>
      <c r="N249" s="209" t="s">
        <v>40</v>
      </c>
      <c r="O249" s="78"/>
      <c r="P249" s="210">
        <f>O249*H249</f>
        <v>0</v>
      </c>
      <c r="Q249" s="210">
        <v>0</v>
      </c>
      <c r="R249" s="210">
        <f>Q249*H249</f>
        <v>0</v>
      </c>
      <c r="S249" s="210">
        <v>0</v>
      </c>
      <c r="T249" s="211">
        <f>S249*H249</f>
        <v>0</v>
      </c>
      <c r="AR249" s="16" t="s">
        <v>118</v>
      </c>
      <c r="AT249" s="16" t="s">
        <v>113</v>
      </c>
      <c r="AU249" s="16" t="s">
        <v>78</v>
      </c>
      <c r="AY249" s="16" t="s">
        <v>111</v>
      </c>
      <c r="BE249" s="212">
        <f>IF(N249="základní",J249,0)</f>
        <v>0</v>
      </c>
      <c r="BF249" s="212">
        <f>IF(N249="snížená",J249,0)</f>
        <v>0</v>
      </c>
      <c r="BG249" s="212">
        <f>IF(N249="zákl. přenesená",J249,0)</f>
        <v>0</v>
      </c>
      <c r="BH249" s="212">
        <f>IF(N249="sníž. přenesená",J249,0)</f>
        <v>0</v>
      </c>
      <c r="BI249" s="212">
        <f>IF(N249="nulová",J249,0)</f>
        <v>0</v>
      </c>
      <c r="BJ249" s="16" t="s">
        <v>74</v>
      </c>
      <c r="BK249" s="212">
        <f>ROUND(I249*H249,2)</f>
        <v>0</v>
      </c>
      <c r="BL249" s="16" t="s">
        <v>118</v>
      </c>
      <c r="BM249" s="16" t="s">
        <v>406</v>
      </c>
    </row>
    <row r="250" s="1" customFormat="1" ht="16.5" customHeight="1">
      <c r="B250" s="37"/>
      <c r="C250" s="201" t="s">
        <v>407</v>
      </c>
      <c r="D250" s="201" t="s">
        <v>113</v>
      </c>
      <c r="E250" s="202" t="s">
        <v>408</v>
      </c>
      <c r="F250" s="203" t="s">
        <v>409</v>
      </c>
      <c r="G250" s="204" t="s">
        <v>259</v>
      </c>
      <c r="H250" s="205">
        <v>4</v>
      </c>
      <c r="I250" s="206"/>
      <c r="J250" s="207">
        <f>ROUND(I250*H250,2)</f>
        <v>0</v>
      </c>
      <c r="K250" s="203" t="s">
        <v>117</v>
      </c>
      <c r="L250" s="42"/>
      <c r="M250" s="208" t="s">
        <v>1</v>
      </c>
      <c r="N250" s="209" t="s">
        <v>40</v>
      </c>
      <c r="O250" s="78"/>
      <c r="P250" s="210">
        <f>O250*H250</f>
        <v>0</v>
      </c>
      <c r="Q250" s="210">
        <v>0</v>
      </c>
      <c r="R250" s="210">
        <f>Q250*H250</f>
        <v>0</v>
      </c>
      <c r="S250" s="210">
        <v>0.082000000000000003</v>
      </c>
      <c r="T250" s="211">
        <f>S250*H250</f>
        <v>0.32800000000000001</v>
      </c>
      <c r="AR250" s="16" t="s">
        <v>118</v>
      </c>
      <c r="AT250" s="16" t="s">
        <v>113</v>
      </c>
      <c r="AU250" s="16" t="s">
        <v>78</v>
      </c>
      <c r="AY250" s="16" t="s">
        <v>111</v>
      </c>
      <c r="BE250" s="212">
        <f>IF(N250="základní",J250,0)</f>
        <v>0</v>
      </c>
      <c r="BF250" s="212">
        <f>IF(N250="snížená",J250,0)</f>
        <v>0</v>
      </c>
      <c r="BG250" s="212">
        <f>IF(N250="zákl. přenesená",J250,0)</f>
        <v>0</v>
      </c>
      <c r="BH250" s="212">
        <f>IF(N250="sníž. přenesená",J250,0)</f>
        <v>0</v>
      </c>
      <c r="BI250" s="212">
        <f>IF(N250="nulová",J250,0)</f>
        <v>0</v>
      </c>
      <c r="BJ250" s="16" t="s">
        <v>74</v>
      </c>
      <c r="BK250" s="212">
        <f>ROUND(I250*H250,2)</f>
        <v>0</v>
      </c>
      <c r="BL250" s="16" t="s">
        <v>118</v>
      </c>
      <c r="BM250" s="16" t="s">
        <v>410</v>
      </c>
    </row>
    <row r="251" s="1" customFormat="1" ht="16.5" customHeight="1">
      <c r="B251" s="37"/>
      <c r="C251" s="201" t="s">
        <v>411</v>
      </c>
      <c r="D251" s="201" t="s">
        <v>113</v>
      </c>
      <c r="E251" s="202" t="s">
        <v>412</v>
      </c>
      <c r="F251" s="203" t="s">
        <v>413</v>
      </c>
      <c r="G251" s="204" t="s">
        <v>259</v>
      </c>
      <c r="H251" s="205">
        <v>2</v>
      </c>
      <c r="I251" s="206"/>
      <c r="J251" s="207">
        <f>ROUND(I251*H251,2)</f>
        <v>0</v>
      </c>
      <c r="K251" s="203" t="s">
        <v>117</v>
      </c>
      <c r="L251" s="42"/>
      <c r="M251" s="208" t="s">
        <v>1</v>
      </c>
      <c r="N251" s="209" t="s">
        <v>40</v>
      </c>
      <c r="O251" s="78"/>
      <c r="P251" s="210">
        <f>O251*H251</f>
        <v>0</v>
      </c>
      <c r="Q251" s="210">
        <v>0</v>
      </c>
      <c r="R251" s="210">
        <f>Q251*H251</f>
        <v>0</v>
      </c>
      <c r="S251" s="210">
        <v>0.0040000000000000001</v>
      </c>
      <c r="T251" s="211">
        <f>S251*H251</f>
        <v>0.0080000000000000002</v>
      </c>
      <c r="AR251" s="16" t="s">
        <v>118</v>
      </c>
      <c r="AT251" s="16" t="s">
        <v>113</v>
      </c>
      <c r="AU251" s="16" t="s">
        <v>78</v>
      </c>
      <c r="AY251" s="16" t="s">
        <v>111</v>
      </c>
      <c r="BE251" s="212">
        <f>IF(N251="základní",J251,0)</f>
        <v>0</v>
      </c>
      <c r="BF251" s="212">
        <f>IF(N251="snížená",J251,0)</f>
        <v>0</v>
      </c>
      <c r="BG251" s="212">
        <f>IF(N251="zákl. přenesená",J251,0)</f>
        <v>0</v>
      </c>
      <c r="BH251" s="212">
        <f>IF(N251="sníž. přenesená",J251,0)</f>
        <v>0</v>
      </c>
      <c r="BI251" s="212">
        <f>IF(N251="nulová",J251,0)</f>
        <v>0</v>
      </c>
      <c r="BJ251" s="16" t="s">
        <v>74</v>
      </c>
      <c r="BK251" s="212">
        <f>ROUND(I251*H251,2)</f>
        <v>0</v>
      </c>
      <c r="BL251" s="16" t="s">
        <v>118</v>
      </c>
      <c r="BM251" s="16" t="s">
        <v>414</v>
      </c>
    </row>
    <row r="252" s="1" customFormat="1" ht="16.5" customHeight="1">
      <c r="B252" s="37"/>
      <c r="C252" s="201" t="s">
        <v>415</v>
      </c>
      <c r="D252" s="201" t="s">
        <v>113</v>
      </c>
      <c r="E252" s="202" t="s">
        <v>416</v>
      </c>
      <c r="F252" s="203" t="s">
        <v>417</v>
      </c>
      <c r="G252" s="204" t="s">
        <v>116</v>
      </c>
      <c r="H252" s="205">
        <v>190.56</v>
      </c>
      <c r="I252" s="206"/>
      <c r="J252" s="207">
        <f>ROUND(I252*H252,2)</f>
        <v>0</v>
      </c>
      <c r="K252" s="203" t="s">
        <v>117</v>
      </c>
      <c r="L252" s="42"/>
      <c r="M252" s="208" t="s">
        <v>1</v>
      </c>
      <c r="N252" s="209" t="s">
        <v>40</v>
      </c>
      <c r="O252" s="78"/>
      <c r="P252" s="210">
        <f>O252*H252</f>
        <v>0</v>
      </c>
      <c r="Q252" s="210">
        <v>0</v>
      </c>
      <c r="R252" s="210">
        <f>Q252*H252</f>
        <v>0</v>
      </c>
      <c r="S252" s="210">
        <v>0</v>
      </c>
      <c r="T252" s="211">
        <f>S252*H252</f>
        <v>0</v>
      </c>
      <c r="AR252" s="16" t="s">
        <v>118</v>
      </c>
      <c r="AT252" s="16" t="s">
        <v>113</v>
      </c>
      <c r="AU252" s="16" t="s">
        <v>78</v>
      </c>
      <c r="AY252" s="16" t="s">
        <v>111</v>
      </c>
      <c r="BE252" s="212">
        <f>IF(N252="základní",J252,0)</f>
        <v>0</v>
      </c>
      <c r="BF252" s="212">
        <f>IF(N252="snížená",J252,0)</f>
        <v>0</v>
      </c>
      <c r="BG252" s="212">
        <f>IF(N252="zákl. přenesená",J252,0)</f>
        <v>0</v>
      </c>
      <c r="BH252" s="212">
        <f>IF(N252="sníž. přenesená",J252,0)</f>
        <v>0</v>
      </c>
      <c r="BI252" s="212">
        <f>IF(N252="nulová",J252,0)</f>
        <v>0</v>
      </c>
      <c r="BJ252" s="16" t="s">
        <v>74</v>
      </c>
      <c r="BK252" s="212">
        <f>ROUND(I252*H252,2)</f>
        <v>0</v>
      </c>
      <c r="BL252" s="16" t="s">
        <v>118</v>
      </c>
      <c r="BM252" s="16" t="s">
        <v>418</v>
      </c>
    </row>
    <row r="253" s="13" customFormat="1">
      <c r="B253" s="236"/>
      <c r="C253" s="237"/>
      <c r="D253" s="215" t="s">
        <v>120</v>
      </c>
      <c r="E253" s="238" t="s">
        <v>1</v>
      </c>
      <c r="F253" s="239" t="s">
        <v>419</v>
      </c>
      <c r="G253" s="237"/>
      <c r="H253" s="238" t="s">
        <v>1</v>
      </c>
      <c r="I253" s="240"/>
      <c r="J253" s="237"/>
      <c r="K253" s="237"/>
      <c r="L253" s="241"/>
      <c r="M253" s="242"/>
      <c r="N253" s="243"/>
      <c r="O253" s="243"/>
      <c r="P253" s="243"/>
      <c r="Q253" s="243"/>
      <c r="R253" s="243"/>
      <c r="S253" s="243"/>
      <c r="T253" s="244"/>
      <c r="AT253" s="245" t="s">
        <v>120</v>
      </c>
      <c r="AU253" s="245" t="s">
        <v>78</v>
      </c>
      <c r="AV253" s="13" t="s">
        <v>74</v>
      </c>
      <c r="AW253" s="13" t="s">
        <v>32</v>
      </c>
      <c r="AX253" s="13" t="s">
        <v>69</v>
      </c>
      <c r="AY253" s="245" t="s">
        <v>111</v>
      </c>
    </row>
    <row r="254" s="11" customFormat="1">
      <c r="B254" s="213"/>
      <c r="C254" s="214"/>
      <c r="D254" s="215" t="s">
        <v>120</v>
      </c>
      <c r="E254" s="216" t="s">
        <v>1</v>
      </c>
      <c r="F254" s="217" t="s">
        <v>420</v>
      </c>
      <c r="G254" s="214"/>
      <c r="H254" s="218">
        <v>190.56</v>
      </c>
      <c r="I254" s="219"/>
      <c r="J254" s="214"/>
      <c r="K254" s="214"/>
      <c r="L254" s="220"/>
      <c r="M254" s="221"/>
      <c r="N254" s="222"/>
      <c r="O254" s="222"/>
      <c r="P254" s="222"/>
      <c r="Q254" s="222"/>
      <c r="R254" s="222"/>
      <c r="S254" s="222"/>
      <c r="T254" s="223"/>
      <c r="AT254" s="224" t="s">
        <v>120</v>
      </c>
      <c r="AU254" s="224" t="s">
        <v>78</v>
      </c>
      <c r="AV254" s="11" t="s">
        <v>78</v>
      </c>
      <c r="AW254" s="11" t="s">
        <v>32</v>
      </c>
      <c r="AX254" s="11" t="s">
        <v>69</v>
      </c>
      <c r="AY254" s="224" t="s">
        <v>111</v>
      </c>
    </row>
    <row r="255" s="12" customFormat="1">
      <c r="B255" s="225"/>
      <c r="C255" s="226"/>
      <c r="D255" s="215" t="s">
        <v>120</v>
      </c>
      <c r="E255" s="227" t="s">
        <v>1</v>
      </c>
      <c r="F255" s="228" t="s">
        <v>122</v>
      </c>
      <c r="G255" s="226"/>
      <c r="H255" s="229">
        <v>190.56</v>
      </c>
      <c r="I255" s="230"/>
      <c r="J255" s="226"/>
      <c r="K255" s="226"/>
      <c r="L255" s="231"/>
      <c r="M255" s="232"/>
      <c r="N255" s="233"/>
      <c r="O255" s="233"/>
      <c r="P255" s="233"/>
      <c r="Q255" s="233"/>
      <c r="R255" s="233"/>
      <c r="S255" s="233"/>
      <c r="T255" s="234"/>
      <c r="AT255" s="235" t="s">
        <v>120</v>
      </c>
      <c r="AU255" s="235" t="s">
        <v>78</v>
      </c>
      <c r="AV255" s="12" t="s">
        <v>118</v>
      </c>
      <c r="AW255" s="12" t="s">
        <v>32</v>
      </c>
      <c r="AX255" s="12" t="s">
        <v>74</v>
      </c>
      <c r="AY255" s="235" t="s">
        <v>111</v>
      </c>
    </row>
    <row r="256" s="10" customFormat="1" ht="22.8" customHeight="1">
      <c r="B256" s="185"/>
      <c r="C256" s="186"/>
      <c r="D256" s="187" t="s">
        <v>68</v>
      </c>
      <c r="E256" s="199" t="s">
        <v>421</v>
      </c>
      <c r="F256" s="199" t="s">
        <v>422</v>
      </c>
      <c r="G256" s="186"/>
      <c r="H256" s="186"/>
      <c r="I256" s="189"/>
      <c r="J256" s="200">
        <f>BK256</f>
        <v>0</v>
      </c>
      <c r="K256" s="186"/>
      <c r="L256" s="191"/>
      <c r="M256" s="192"/>
      <c r="N256" s="193"/>
      <c r="O256" s="193"/>
      <c r="P256" s="194">
        <f>SUM(P257:P278)</f>
        <v>0</v>
      </c>
      <c r="Q256" s="193"/>
      <c r="R256" s="194">
        <f>SUM(R257:R278)</f>
        <v>0</v>
      </c>
      <c r="S256" s="193"/>
      <c r="T256" s="195">
        <f>SUM(T257:T278)</f>
        <v>0</v>
      </c>
      <c r="AR256" s="196" t="s">
        <v>74</v>
      </c>
      <c r="AT256" s="197" t="s">
        <v>68</v>
      </c>
      <c r="AU256" s="197" t="s">
        <v>74</v>
      </c>
      <c r="AY256" s="196" t="s">
        <v>111</v>
      </c>
      <c r="BK256" s="198">
        <f>SUM(BK257:BK278)</f>
        <v>0</v>
      </c>
    </row>
    <row r="257" s="1" customFormat="1" ht="16.5" customHeight="1">
      <c r="B257" s="37"/>
      <c r="C257" s="201" t="s">
        <v>423</v>
      </c>
      <c r="D257" s="201" t="s">
        <v>113</v>
      </c>
      <c r="E257" s="202" t="s">
        <v>424</v>
      </c>
      <c r="F257" s="203" t="s">
        <v>425</v>
      </c>
      <c r="G257" s="204" t="s">
        <v>426</v>
      </c>
      <c r="H257" s="205">
        <v>575.62599999999998</v>
      </c>
      <c r="I257" s="206"/>
      <c r="J257" s="207">
        <f>ROUND(I257*H257,2)</f>
        <v>0</v>
      </c>
      <c r="K257" s="203" t="s">
        <v>117</v>
      </c>
      <c r="L257" s="42"/>
      <c r="M257" s="208" t="s">
        <v>1</v>
      </c>
      <c r="N257" s="209" t="s">
        <v>40</v>
      </c>
      <c r="O257" s="78"/>
      <c r="P257" s="210">
        <f>O257*H257</f>
        <v>0</v>
      </c>
      <c r="Q257" s="210">
        <v>0</v>
      </c>
      <c r="R257" s="210">
        <f>Q257*H257</f>
        <v>0</v>
      </c>
      <c r="S257" s="210">
        <v>0</v>
      </c>
      <c r="T257" s="211">
        <f>S257*H257</f>
        <v>0</v>
      </c>
      <c r="AR257" s="16" t="s">
        <v>118</v>
      </c>
      <c r="AT257" s="16" t="s">
        <v>113</v>
      </c>
      <c r="AU257" s="16" t="s">
        <v>78</v>
      </c>
      <c r="AY257" s="16" t="s">
        <v>111</v>
      </c>
      <c r="BE257" s="212">
        <f>IF(N257="základní",J257,0)</f>
        <v>0</v>
      </c>
      <c r="BF257" s="212">
        <f>IF(N257="snížená",J257,0)</f>
        <v>0</v>
      </c>
      <c r="BG257" s="212">
        <f>IF(N257="zákl. přenesená",J257,0)</f>
        <v>0</v>
      </c>
      <c r="BH257" s="212">
        <f>IF(N257="sníž. přenesená",J257,0)</f>
        <v>0</v>
      </c>
      <c r="BI257" s="212">
        <f>IF(N257="nulová",J257,0)</f>
        <v>0</v>
      </c>
      <c r="BJ257" s="16" t="s">
        <v>74</v>
      </c>
      <c r="BK257" s="212">
        <f>ROUND(I257*H257,2)</f>
        <v>0</v>
      </c>
      <c r="BL257" s="16" t="s">
        <v>118</v>
      </c>
      <c r="BM257" s="16" t="s">
        <v>427</v>
      </c>
    </row>
    <row r="258" s="11" customFormat="1">
      <c r="B258" s="213"/>
      <c r="C258" s="214"/>
      <c r="D258" s="215" t="s">
        <v>120</v>
      </c>
      <c r="E258" s="216" t="s">
        <v>1</v>
      </c>
      <c r="F258" s="217" t="s">
        <v>428</v>
      </c>
      <c r="G258" s="214"/>
      <c r="H258" s="218">
        <v>539.798</v>
      </c>
      <c r="I258" s="219"/>
      <c r="J258" s="214"/>
      <c r="K258" s="214"/>
      <c r="L258" s="220"/>
      <c r="M258" s="221"/>
      <c r="N258" s="222"/>
      <c r="O258" s="222"/>
      <c r="P258" s="222"/>
      <c r="Q258" s="222"/>
      <c r="R258" s="222"/>
      <c r="S258" s="222"/>
      <c r="T258" s="223"/>
      <c r="AT258" s="224" t="s">
        <v>120</v>
      </c>
      <c r="AU258" s="224" t="s">
        <v>78</v>
      </c>
      <c r="AV258" s="11" t="s">
        <v>78</v>
      </c>
      <c r="AW258" s="11" t="s">
        <v>32</v>
      </c>
      <c r="AX258" s="11" t="s">
        <v>69</v>
      </c>
      <c r="AY258" s="224" t="s">
        <v>111</v>
      </c>
    </row>
    <row r="259" s="11" customFormat="1">
      <c r="B259" s="213"/>
      <c r="C259" s="214"/>
      <c r="D259" s="215" t="s">
        <v>120</v>
      </c>
      <c r="E259" s="216" t="s">
        <v>1</v>
      </c>
      <c r="F259" s="217" t="s">
        <v>429</v>
      </c>
      <c r="G259" s="214"/>
      <c r="H259" s="218">
        <v>162.816</v>
      </c>
      <c r="I259" s="219"/>
      <c r="J259" s="214"/>
      <c r="K259" s="214"/>
      <c r="L259" s="220"/>
      <c r="M259" s="221"/>
      <c r="N259" s="222"/>
      <c r="O259" s="222"/>
      <c r="P259" s="222"/>
      <c r="Q259" s="222"/>
      <c r="R259" s="222"/>
      <c r="S259" s="222"/>
      <c r="T259" s="223"/>
      <c r="AT259" s="224" t="s">
        <v>120</v>
      </c>
      <c r="AU259" s="224" t="s">
        <v>78</v>
      </c>
      <c r="AV259" s="11" t="s">
        <v>78</v>
      </c>
      <c r="AW259" s="11" t="s">
        <v>32</v>
      </c>
      <c r="AX259" s="11" t="s">
        <v>69</v>
      </c>
      <c r="AY259" s="224" t="s">
        <v>111</v>
      </c>
    </row>
    <row r="260" s="11" customFormat="1">
      <c r="B260" s="213"/>
      <c r="C260" s="214"/>
      <c r="D260" s="215" t="s">
        <v>120</v>
      </c>
      <c r="E260" s="216" t="s">
        <v>1</v>
      </c>
      <c r="F260" s="217" t="s">
        <v>430</v>
      </c>
      <c r="G260" s="214"/>
      <c r="H260" s="218">
        <v>-126.988</v>
      </c>
      <c r="I260" s="219"/>
      <c r="J260" s="214"/>
      <c r="K260" s="214"/>
      <c r="L260" s="220"/>
      <c r="M260" s="221"/>
      <c r="N260" s="222"/>
      <c r="O260" s="222"/>
      <c r="P260" s="222"/>
      <c r="Q260" s="222"/>
      <c r="R260" s="222"/>
      <c r="S260" s="222"/>
      <c r="T260" s="223"/>
      <c r="AT260" s="224" t="s">
        <v>120</v>
      </c>
      <c r="AU260" s="224" t="s">
        <v>78</v>
      </c>
      <c r="AV260" s="11" t="s">
        <v>78</v>
      </c>
      <c r="AW260" s="11" t="s">
        <v>32</v>
      </c>
      <c r="AX260" s="11" t="s">
        <v>69</v>
      </c>
      <c r="AY260" s="224" t="s">
        <v>111</v>
      </c>
    </row>
    <row r="261" s="12" customFormat="1">
      <c r="B261" s="225"/>
      <c r="C261" s="226"/>
      <c r="D261" s="215" t="s">
        <v>120</v>
      </c>
      <c r="E261" s="227" t="s">
        <v>1</v>
      </c>
      <c r="F261" s="228" t="s">
        <v>122</v>
      </c>
      <c r="G261" s="226"/>
      <c r="H261" s="229">
        <v>575.62599999999998</v>
      </c>
      <c r="I261" s="230"/>
      <c r="J261" s="226"/>
      <c r="K261" s="226"/>
      <c r="L261" s="231"/>
      <c r="M261" s="232"/>
      <c r="N261" s="233"/>
      <c r="O261" s="233"/>
      <c r="P261" s="233"/>
      <c r="Q261" s="233"/>
      <c r="R261" s="233"/>
      <c r="S261" s="233"/>
      <c r="T261" s="234"/>
      <c r="AT261" s="235" t="s">
        <v>120</v>
      </c>
      <c r="AU261" s="235" t="s">
        <v>78</v>
      </c>
      <c r="AV261" s="12" t="s">
        <v>118</v>
      </c>
      <c r="AW261" s="12" t="s">
        <v>32</v>
      </c>
      <c r="AX261" s="12" t="s">
        <v>74</v>
      </c>
      <c r="AY261" s="235" t="s">
        <v>111</v>
      </c>
    </row>
    <row r="262" s="1" customFormat="1" ht="16.5" customHeight="1">
      <c r="B262" s="37"/>
      <c r="C262" s="201" t="s">
        <v>431</v>
      </c>
      <c r="D262" s="201" t="s">
        <v>113</v>
      </c>
      <c r="E262" s="202" t="s">
        <v>432</v>
      </c>
      <c r="F262" s="203" t="s">
        <v>433</v>
      </c>
      <c r="G262" s="204" t="s">
        <v>426</v>
      </c>
      <c r="H262" s="205">
        <v>10936.894</v>
      </c>
      <c r="I262" s="206"/>
      <c r="J262" s="207">
        <f>ROUND(I262*H262,2)</f>
        <v>0</v>
      </c>
      <c r="K262" s="203" t="s">
        <v>117</v>
      </c>
      <c r="L262" s="42"/>
      <c r="M262" s="208" t="s">
        <v>1</v>
      </c>
      <c r="N262" s="209" t="s">
        <v>40</v>
      </c>
      <c r="O262" s="78"/>
      <c r="P262" s="210">
        <f>O262*H262</f>
        <v>0</v>
      </c>
      <c r="Q262" s="210">
        <v>0</v>
      </c>
      <c r="R262" s="210">
        <f>Q262*H262</f>
        <v>0</v>
      </c>
      <c r="S262" s="210">
        <v>0</v>
      </c>
      <c r="T262" s="211">
        <f>S262*H262</f>
        <v>0</v>
      </c>
      <c r="AR262" s="16" t="s">
        <v>118</v>
      </c>
      <c r="AT262" s="16" t="s">
        <v>113</v>
      </c>
      <c r="AU262" s="16" t="s">
        <v>78</v>
      </c>
      <c r="AY262" s="16" t="s">
        <v>111</v>
      </c>
      <c r="BE262" s="212">
        <f>IF(N262="základní",J262,0)</f>
        <v>0</v>
      </c>
      <c r="BF262" s="212">
        <f>IF(N262="snížená",J262,0)</f>
        <v>0</v>
      </c>
      <c r="BG262" s="212">
        <f>IF(N262="zákl. přenesená",J262,0)</f>
        <v>0</v>
      </c>
      <c r="BH262" s="212">
        <f>IF(N262="sníž. přenesená",J262,0)</f>
        <v>0</v>
      </c>
      <c r="BI262" s="212">
        <f>IF(N262="nulová",J262,0)</f>
        <v>0</v>
      </c>
      <c r="BJ262" s="16" t="s">
        <v>74</v>
      </c>
      <c r="BK262" s="212">
        <f>ROUND(I262*H262,2)</f>
        <v>0</v>
      </c>
      <c r="BL262" s="16" t="s">
        <v>118</v>
      </c>
      <c r="BM262" s="16" t="s">
        <v>434</v>
      </c>
    </row>
    <row r="263" s="11" customFormat="1">
      <c r="B263" s="213"/>
      <c r="C263" s="214"/>
      <c r="D263" s="215" t="s">
        <v>120</v>
      </c>
      <c r="E263" s="216" t="s">
        <v>1</v>
      </c>
      <c r="F263" s="217" t="s">
        <v>435</v>
      </c>
      <c r="G263" s="214"/>
      <c r="H263" s="218">
        <v>10936.894</v>
      </c>
      <c r="I263" s="219"/>
      <c r="J263" s="214"/>
      <c r="K263" s="214"/>
      <c r="L263" s="220"/>
      <c r="M263" s="221"/>
      <c r="N263" s="222"/>
      <c r="O263" s="222"/>
      <c r="P263" s="222"/>
      <c r="Q263" s="222"/>
      <c r="R263" s="222"/>
      <c r="S263" s="222"/>
      <c r="T263" s="223"/>
      <c r="AT263" s="224" t="s">
        <v>120</v>
      </c>
      <c r="AU263" s="224" t="s">
        <v>78</v>
      </c>
      <c r="AV263" s="11" t="s">
        <v>78</v>
      </c>
      <c r="AW263" s="11" t="s">
        <v>32</v>
      </c>
      <c r="AX263" s="11" t="s">
        <v>69</v>
      </c>
      <c r="AY263" s="224" t="s">
        <v>111</v>
      </c>
    </row>
    <row r="264" s="12" customFormat="1">
      <c r="B264" s="225"/>
      <c r="C264" s="226"/>
      <c r="D264" s="215" t="s">
        <v>120</v>
      </c>
      <c r="E264" s="227" t="s">
        <v>1</v>
      </c>
      <c r="F264" s="228" t="s">
        <v>122</v>
      </c>
      <c r="G264" s="226"/>
      <c r="H264" s="229">
        <v>10936.894</v>
      </c>
      <c r="I264" s="230"/>
      <c r="J264" s="226"/>
      <c r="K264" s="226"/>
      <c r="L264" s="231"/>
      <c r="M264" s="232"/>
      <c r="N264" s="233"/>
      <c r="O264" s="233"/>
      <c r="P264" s="233"/>
      <c r="Q264" s="233"/>
      <c r="R264" s="233"/>
      <c r="S264" s="233"/>
      <c r="T264" s="234"/>
      <c r="AT264" s="235" t="s">
        <v>120</v>
      </c>
      <c r="AU264" s="235" t="s">
        <v>78</v>
      </c>
      <c r="AV264" s="12" t="s">
        <v>118</v>
      </c>
      <c r="AW264" s="12" t="s">
        <v>32</v>
      </c>
      <c r="AX264" s="12" t="s">
        <v>74</v>
      </c>
      <c r="AY264" s="235" t="s">
        <v>111</v>
      </c>
    </row>
    <row r="265" s="1" customFormat="1" ht="16.5" customHeight="1">
      <c r="B265" s="37"/>
      <c r="C265" s="201" t="s">
        <v>436</v>
      </c>
      <c r="D265" s="201" t="s">
        <v>113</v>
      </c>
      <c r="E265" s="202" t="s">
        <v>437</v>
      </c>
      <c r="F265" s="203" t="s">
        <v>438</v>
      </c>
      <c r="G265" s="204" t="s">
        <v>426</v>
      </c>
      <c r="H265" s="205">
        <v>117.164</v>
      </c>
      <c r="I265" s="206"/>
      <c r="J265" s="207">
        <f>ROUND(I265*H265,2)</f>
        <v>0</v>
      </c>
      <c r="K265" s="203" t="s">
        <v>117</v>
      </c>
      <c r="L265" s="42"/>
      <c r="M265" s="208" t="s">
        <v>1</v>
      </c>
      <c r="N265" s="209" t="s">
        <v>40</v>
      </c>
      <c r="O265" s="78"/>
      <c r="P265" s="210">
        <f>O265*H265</f>
        <v>0</v>
      </c>
      <c r="Q265" s="210">
        <v>0</v>
      </c>
      <c r="R265" s="210">
        <f>Q265*H265</f>
        <v>0</v>
      </c>
      <c r="S265" s="210">
        <v>0</v>
      </c>
      <c r="T265" s="211">
        <f>S265*H265</f>
        <v>0</v>
      </c>
      <c r="AR265" s="16" t="s">
        <v>118</v>
      </c>
      <c r="AT265" s="16" t="s">
        <v>113</v>
      </c>
      <c r="AU265" s="16" t="s">
        <v>78</v>
      </c>
      <c r="AY265" s="16" t="s">
        <v>111</v>
      </c>
      <c r="BE265" s="212">
        <f>IF(N265="základní",J265,0)</f>
        <v>0</v>
      </c>
      <c r="BF265" s="212">
        <f>IF(N265="snížená",J265,0)</f>
        <v>0</v>
      </c>
      <c r="BG265" s="212">
        <f>IF(N265="zákl. přenesená",J265,0)</f>
        <v>0</v>
      </c>
      <c r="BH265" s="212">
        <f>IF(N265="sníž. přenesená",J265,0)</f>
        <v>0</v>
      </c>
      <c r="BI265" s="212">
        <f>IF(N265="nulová",J265,0)</f>
        <v>0</v>
      </c>
      <c r="BJ265" s="16" t="s">
        <v>74</v>
      </c>
      <c r="BK265" s="212">
        <f>ROUND(I265*H265,2)</f>
        <v>0</v>
      </c>
      <c r="BL265" s="16" t="s">
        <v>118</v>
      </c>
      <c r="BM265" s="16" t="s">
        <v>439</v>
      </c>
    </row>
    <row r="266" s="11" customFormat="1">
      <c r="B266" s="213"/>
      <c r="C266" s="214"/>
      <c r="D266" s="215" t="s">
        <v>120</v>
      </c>
      <c r="E266" s="216" t="s">
        <v>1</v>
      </c>
      <c r="F266" s="217" t="s">
        <v>440</v>
      </c>
      <c r="G266" s="214"/>
      <c r="H266" s="218">
        <v>137.80799999999999</v>
      </c>
      <c r="I266" s="219"/>
      <c r="J266" s="214"/>
      <c r="K266" s="214"/>
      <c r="L266" s="220"/>
      <c r="M266" s="221"/>
      <c r="N266" s="222"/>
      <c r="O266" s="222"/>
      <c r="P266" s="222"/>
      <c r="Q266" s="222"/>
      <c r="R266" s="222"/>
      <c r="S266" s="222"/>
      <c r="T266" s="223"/>
      <c r="AT266" s="224" t="s">
        <v>120</v>
      </c>
      <c r="AU266" s="224" t="s">
        <v>78</v>
      </c>
      <c r="AV266" s="11" t="s">
        <v>78</v>
      </c>
      <c r="AW266" s="11" t="s">
        <v>32</v>
      </c>
      <c r="AX266" s="11" t="s">
        <v>69</v>
      </c>
      <c r="AY266" s="224" t="s">
        <v>111</v>
      </c>
    </row>
    <row r="267" s="11" customFormat="1">
      <c r="B267" s="213"/>
      <c r="C267" s="214"/>
      <c r="D267" s="215" t="s">
        <v>120</v>
      </c>
      <c r="E267" s="216" t="s">
        <v>1</v>
      </c>
      <c r="F267" s="217" t="s">
        <v>441</v>
      </c>
      <c r="G267" s="214"/>
      <c r="H267" s="218">
        <v>-20.643999999999998</v>
      </c>
      <c r="I267" s="219"/>
      <c r="J267" s="214"/>
      <c r="K267" s="214"/>
      <c r="L267" s="220"/>
      <c r="M267" s="221"/>
      <c r="N267" s="222"/>
      <c r="O267" s="222"/>
      <c r="P267" s="222"/>
      <c r="Q267" s="222"/>
      <c r="R267" s="222"/>
      <c r="S267" s="222"/>
      <c r="T267" s="223"/>
      <c r="AT267" s="224" t="s">
        <v>120</v>
      </c>
      <c r="AU267" s="224" t="s">
        <v>78</v>
      </c>
      <c r="AV267" s="11" t="s">
        <v>78</v>
      </c>
      <c r="AW267" s="11" t="s">
        <v>32</v>
      </c>
      <c r="AX267" s="11" t="s">
        <v>69</v>
      </c>
      <c r="AY267" s="224" t="s">
        <v>111</v>
      </c>
    </row>
    <row r="268" s="12" customFormat="1">
      <c r="B268" s="225"/>
      <c r="C268" s="226"/>
      <c r="D268" s="215" t="s">
        <v>120</v>
      </c>
      <c r="E268" s="227" t="s">
        <v>1</v>
      </c>
      <c r="F268" s="228" t="s">
        <v>122</v>
      </c>
      <c r="G268" s="226"/>
      <c r="H268" s="229">
        <v>117.164</v>
      </c>
      <c r="I268" s="230"/>
      <c r="J268" s="226"/>
      <c r="K268" s="226"/>
      <c r="L268" s="231"/>
      <c r="M268" s="232"/>
      <c r="N268" s="233"/>
      <c r="O268" s="233"/>
      <c r="P268" s="233"/>
      <c r="Q268" s="233"/>
      <c r="R268" s="233"/>
      <c r="S268" s="233"/>
      <c r="T268" s="234"/>
      <c r="AT268" s="235" t="s">
        <v>120</v>
      </c>
      <c r="AU268" s="235" t="s">
        <v>78</v>
      </c>
      <c r="AV268" s="12" t="s">
        <v>118</v>
      </c>
      <c r="AW268" s="12" t="s">
        <v>32</v>
      </c>
      <c r="AX268" s="12" t="s">
        <v>74</v>
      </c>
      <c r="AY268" s="235" t="s">
        <v>111</v>
      </c>
    </row>
    <row r="269" s="1" customFormat="1" ht="16.5" customHeight="1">
      <c r="B269" s="37"/>
      <c r="C269" s="201" t="s">
        <v>442</v>
      </c>
      <c r="D269" s="201" t="s">
        <v>113</v>
      </c>
      <c r="E269" s="202" t="s">
        <v>443</v>
      </c>
      <c r="F269" s="203" t="s">
        <v>444</v>
      </c>
      <c r="G269" s="204" t="s">
        <v>426</v>
      </c>
      <c r="H269" s="205">
        <v>2226.116</v>
      </c>
      <c r="I269" s="206"/>
      <c r="J269" s="207">
        <f>ROUND(I269*H269,2)</f>
        <v>0</v>
      </c>
      <c r="K269" s="203" t="s">
        <v>117</v>
      </c>
      <c r="L269" s="42"/>
      <c r="M269" s="208" t="s">
        <v>1</v>
      </c>
      <c r="N269" s="209" t="s">
        <v>40</v>
      </c>
      <c r="O269" s="78"/>
      <c r="P269" s="210">
        <f>O269*H269</f>
        <v>0</v>
      </c>
      <c r="Q269" s="210">
        <v>0</v>
      </c>
      <c r="R269" s="210">
        <f>Q269*H269</f>
        <v>0</v>
      </c>
      <c r="S269" s="210">
        <v>0</v>
      </c>
      <c r="T269" s="211">
        <f>S269*H269</f>
        <v>0</v>
      </c>
      <c r="AR269" s="16" t="s">
        <v>118</v>
      </c>
      <c r="AT269" s="16" t="s">
        <v>113</v>
      </c>
      <c r="AU269" s="16" t="s">
        <v>78</v>
      </c>
      <c r="AY269" s="16" t="s">
        <v>111</v>
      </c>
      <c r="BE269" s="212">
        <f>IF(N269="základní",J269,0)</f>
        <v>0</v>
      </c>
      <c r="BF269" s="212">
        <f>IF(N269="snížená",J269,0)</f>
        <v>0</v>
      </c>
      <c r="BG269" s="212">
        <f>IF(N269="zákl. přenesená",J269,0)</f>
        <v>0</v>
      </c>
      <c r="BH269" s="212">
        <f>IF(N269="sníž. přenesená",J269,0)</f>
        <v>0</v>
      </c>
      <c r="BI269" s="212">
        <f>IF(N269="nulová",J269,0)</f>
        <v>0</v>
      </c>
      <c r="BJ269" s="16" t="s">
        <v>74</v>
      </c>
      <c r="BK269" s="212">
        <f>ROUND(I269*H269,2)</f>
        <v>0</v>
      </c>
      <c r="BL269" s="16" t="s">
        <v>118</v>
      </c>
      <c r="BM269" s="16" t="s">
        <v>445</v>
      </c>
    </row>
    <row r="270" s="11" customFormat="1">
      <c r="B270" s="213"/>
      <c r="C270" s="214"/>
      <c r="D270" s="215" t="s">
        <v>120</v>
      </c>
      <c r="E270" s="216" t="s">
        <v>1</v>
      </c>
      <c r="F270" s="217" t="s">
        <v>446</v>
      </c>
      <c r="G270" s="214"/>
      <c r="H270" s="218">
        <v>2226.116</v>
      </c>
      <c r="I270" s="219"/>
      <c r="J270" s="214"/>
      <c r="K270" s="214"/>
      <c r="L270" s="220"/>
      <c r="M270" s="221"/>
      <c r="N270" s="222"/>
      <c r="O270" s="222"/>
      <c r="P270" s="222"/>
      <c r="Q270" s="222"/>
      <c r="R270" s="222"/>
      <c r="S270" s="222"/>
      <c r="T270" s="223"/>
      <c r="AT270" s="224" t="s">
        <v>120</v>
      </c>
      <c r="AU270" s="224" t="s">
        <v>78</v>
      </c>
      <c r="AV270" s="11" t="s">
        <v>78</v>
      </c>
      <c r="AW270" s="11" t="s">
        <v>32</v>
      </c>
      <c r="AX270" s="11" t="s">
        <v>69</v>
      </c>
      <c r="AY270" s="224" t="s">
        <v>111</v>
      </c>
    </row>
    <row r="271" s="12" customFormat="1">
      <c r="B271" s="225"/>
      <c r="C271" s="226"/>
      <c r="D271" s="215" t="s">
        <v>120</v>
      </c>
      <c r="E271" s="227" t="s">
        <v>1</v>
      </c>
      <c r="F271" s="228" t="s">
        <v>122</v>
      </c>
      <c r="G271" s="226"/>
      <c r="H271" s="229">
        <v>2226.116</v>
      </c>
      <c r="I271" s="230"/>
      <c r="J271" s="226"/>
      <c r="K271" s="226"/>
      <c r="L271" s="231"/>
      <c r="M271" s="232"/>
      <c r="N271" s="233"/>
      <c r="O271" s="233"/>
      <c r="P271" s="233"/>
      <c r="Q271" s="233"/>
      <c r="R271" s="233"/>
      <c r="S271" s="233"/>
      <c r="T271" s="234"/>
      <c r="AT271" s="235" t="s">
        <v>120</v>
      </c>
      <c r="AU271" s="235" t="s">
        <v>78</v>
      </c>
      <c r="AV271" s="12" t="s">
        <v>118</v>
      </c>
      <c r="AW271" s="12" t="s">
        <v>32</v>
      </c>
      <c r="AX271" s="12" t="s">
        <v>74</v>
      </c>
      <c r="AY271" s="235" t="s">
        <v>111</v>
      </c>
    </row>
    <row r="272" s="1" customFormat="1" ht="16.5" customHeight="1">
      <c r="B272" s="37"/>
      <c r="C272" s="201" t="s">
        <v>447</v>
      </c>
      <c r="D272" s="201" t="s">
        <v>113</v>
      </c>
      <c r="E272" s="202" t="s">
        <v>448</v>
      </c>
      <c r="F272" s="203" t="s">
        <v>449</v>
      </c>
      <c r="G272" s="204" t="s">
        <v>426</v>
      </c>
      <c r="H272" s="205">
        <v>575.62599999999998</v>
      </c>
      <c r="I272" s="206"/>
      <c r="J272" s="207">
        <f>ROUND(I272*H272,2)</f>
        <v>0</v>
      </c>
      <c r="K272" s="203" t="s">
        <v>117</v>
      </c>
      <c r="L272" s="42"/>
      <c r="M272" s="208" t="s">
        <v>1</v>
      </c>
      <c r="N272" s="209" t="s">
        <v>40</v>
      </c>
      <c r="O272" s="78"/>
      <c r="P272" s="210">
        <f>O272*H272</f>
        <v>0</v>
      </c>
      <c r="Q272" s="210">
        <v>0</v>
      </c>
      <c r="R272" s="210">
        <f>Q272*H272</f>
        <v>0</v>
      </c>
      <c r="S272" s="210">
        <v>0</v>
      </c>
      <c r="T272" s="211">
        <f>S272*H272</f>
        <v>0</v>
      </c>
      <c r="AR272" s="16" t="s">
        <v>118</v>
      </c>
      <c r="AT272" s="16" t="s">
        <v>113</v>
      </c>
      <c r="AU272" s="16" t="s">
        <v>78</v>
      </c>
      <c r="AY272" s="16" t="s">
        <v>111</v>
      </c>
      <c r="BE272" s="212">
        <f>IF(N272="základní",J272,0)</f>
        <v>0</v>
      </c>
      <c r="BF272" s="212">
        <f>IF(N272="snížená",J272,0)</f>
        <v>0</v>
      </c>
      <c r="BG272" s="212">
        <f>IF(N272="zákl. přenesená",J272,0)</f>
        <v>0</v>
      </c>
      <c r="BH272" s="212">
        <f>IF(N272="sníž. přenesená",J272,0)</f>
        <v>0</v>
      </c>
      <c r="BI272" s="212">
        <f>IF(N272="nulová",J272,0)</f>
        <v>0</v>
      </c>
      <c r="BJ272" s="16" t="s">
        <v>74</v>
      </c>
      <c r="BK272" s="212">
        <f>ROUND(I272*H272,2)</f>
        <v>0</v>
      </c>
      <c r="BL272" s="16" t="s">
        <v>118</v>
      </c>
      <c r="BM272" s="16" t="s">
        <v>450</v>
      </c>
    </row>
    <row r="273" s="1" customFormat="1" ht="16.5" customHeight="1">
      <c r="B273" s="37"/>
      <c r="C273" s="201" t="s">
        <v>451</v>
      </c>
      <c r="D273" s="201" t="s">
        <v>113</v>
      </c>
      <c r="E273" s="202" t="s">
        <v>452</v>
      </c>
      <c r="F273" s="203" t="s">
        <v>453</v>
      </c>
      <c r="G273" s="204" t="s">
        <v>426</v>
      </c>
      <c r="H273" s="205">
        <v>117.164</v>
      </c>
      <c r="I273" s="206"/>
      <c r="J273" s="207">
        <f>ROUND(I273*H273,2)</f>
        <v>0</v>
      </c>
      <c r="K273" s="203" t="s">
        <v>117</v>
      </c>
      <c r="L273" s="42"/>
      <c r="M273" s="208" t="s">
        <v>1</v>
      </c>
      <c r="N273" s="209" t="s">
        <v>40</v>
      </c>
      <c r="O273" s="78"/>
      <c r="P273" s="210">
        <f>O273*H273</f>
        <v>0</v>
      </c>
      <c r="Q273" s="210">
        <v>0</v>
      </c>
      <c r="R273" s="210">
        <f>Q273*H273</f>
        <v>0</v>
      </c>
      <c r="S273" s="210">
        <v>0</v>
      </c>
      <c r="T273" s="211">
        <f>S273*H273</f>
        <v>0</v>
      </c>
      <c r="AR273" s="16" t="s">
        <v>118</v>
      </c>
      <c r="AT273" s="16" t="s">
        <v>113</v>
      </c>
      <c r="AU273" s="16" t="s">
        <v>78</v>
      </c>
      <c r="AY273" s="16" t="s">
        <v>111</v>
      </c>
      <c r="BE273" s="212">
        <f>IF(N273="základní",J273,0)</f>
        <v>0</v>
      </c>
      <c r="BF273" s="212">
        <f>IF(N273="snížená",J273,0)</f>
        <v>0</v>
      </c>
      <c r="BG273" s="212">
        <f>IF(N273="zákl. přenesená",J273,0)</f>
        <v>0</v>
      </c>
      <c r="BH273" s="212">
        <f>IF(N273="sníž. přenesená",J273,0)</f>
        <v>0</v>
      </c>
      <c r="BI273" s="212">
        <f>IF(N273="nulová",J273,0)</f>
        <v>0</v>
      </c>
      <c r="BJ273" s="16" t="s">
        <v>74</v>
      </c>
      <c r="BK273" s="212">
        <f>ROUND(I273*H273,2)</f>
        <v>0</v>
      </c>
      <c r="BL273" s="16" t="s">
        <v>118</v>
      </c>
      <c r="BM273" s="16" t="s">
        <v>454</v>
      </c>
    </row>
    <row r="274" s="1" customFormat="1" ht="16.5" customHeight="1">
      <c r="B274" s="37"/>
      <c r="C274" s="201" t="s">
        <v>455</v>
      </c>
      <c r="D274" s="201" t="s">
        <v>113</v>
      </c>
      <c r="E274" s="202" t="s">
        <v>456</v>
      </c>
      <c r="F274" s="203" t="s">
        <v>457</v>
      </c>
      <c r="G274" s="204" t="s">
        <v>426</v>
      </c>
      <c r="H274" s="205">
        <v>117.164</v>
      </c>
      <c r="I274" s="206"/>
      <c r="J274" s="207">
        <f>ROUND(I274*H274,2)</f>
        <v>0</v>
      </c>
      <c r="K274" s="203" t="s">
        <v>117</v>
      </c>
      <c r="L274" s="42"/>
      <c r="M274" s="208" t="s">
        <v>1</v>
      </c>
      <c r="N274" s="209" t="s">
        <v>40</v>
      </c>
      <c r="O274" s="78"/>
      <c r="P274" s="210">
        <f>O274*H274</f>
        <v>0</v>
      </c>
      <c r="Q274" s="210">
        <v>0</v>
      </c>
      <c r="R274" s="210">
        <f>Q274*H274</f>
        <v>0</v>
      </c>
      <c r="S274" s="210">
        <v>0</v>
      </c>
      <c r="T274" s="211">
        <f>S274*H274</f>
        <v>0</v>
      </c>
      <c r="AR274" s="16" t="s">
        <v>118</v>
      </c>
      <c r="AT274" s="16" t="s">
        <v>113</v>
      </c>
      <c r="AU274" s="16" t="s">
        <v>78</v>
      </c>
      <c r="AY274" s="16" t="s">
        <v>111</v>
      </c>
      <c r="BE274" s="212">
        <f>IF(N274="základní",J274,0)</f>
        <v>0</v>
      </c>
      <c r="BF274" s="212">
        <f>IF(N274="snížená",J274,0)</f>
        <v>0</v>
      </c>
      <c r="BG274" s="212">
        <f>IF(N274="zákl. přenesená",J274,0)</f>
        <v>0</v>
      </c>
      <c r="BH274" s="212">
        <f>IF(N274="sníž. přenesená",J274,0)</f>
        <v>0</v>
      </c>
      <c r="BI274" s="212">
        <f>IF(N274="nulová",J274,0)</f>
        <v>0</v>
      </c>
      <c r="BJ274" s="16" t="s">
        <v>74</v>
      </c>
      <c r="BK274" s="212">
        <f>ROUND(I274*H274,2)</f>
        <v>0</v>
      </c>
      <c r="BL274" s="16" t="s">
        <v>118</v>
      </c>
      <c r="BM274" s="16" t="s">
        <v>458</v>
      </c>
    </row>
    <row r="275" s="1" customFormat="1" ht="16.5" customHeight="1">
      <c r="B275" s="37"/>
      <c r="C275" s="201" t="s">
        <v>459</v>
      </c>
      <c r="D275" s="201" t="s">
        <v>113</v>
      </c>
      <c r="E275" s="202" t="s">
        <v>460</v>
      </c>
      <c r="F275" s="203" t="s">
        <v>461</v>
      </c>
      <c r="G275" s="204" t="s">
        <v>426</v>
      </c>
      <c r="H275" s="205">
        <v>162.816</v>
      </c>
      <c r="I275" s="206"/>
      <c r="J275" s="207">
        <f>ROUND(I275*H275,2)</f>
        <v>0</v>
      </c>
      <c r="K275" s="203" t="s">
        <v>117</v>
      </c>
      <c r="L275" s="42"/>
      <c r="M275" s="208" t="s">
        <v>1</v>
      </c>
      <c r="N275" s="209" t="s">
        <v>40</v>
      </c>
      <c r="O275" s="78"/>
      <c r="P275" s="210">
        <f>O275*H275</f>
        <v>0</v>
      </c>
      <c r="Q275" s="210">
        <v>0</v>
      </c>
      <c r="R275" s="210">
        <f>Q275*H275</f>
        <v>0</v>
      </c>
      <c r="S275" s="210">
        <v>0</v>
      </c>
      <c r="T275" s="211">
        <f>S275*H275</f>
        <v>0</v>
      </c>
      <c r="AR275" s="16" t="s">
        <v>118</v>
      </c>
      <c r="AT275" s="16" t="s">
        <v>113</v>
      </c>
      <c r="AU275" s="16" t="s">
        <v>78</v>
      </c>
      <c r="AY275" s="16" t="s">
        <v>111</v>
      </c>
      <c r="BE275" s="212">
        <f>IF(N275="základní",J275,0)</f>
        <v>0</v>
      </c>
      <c r="BF275" s="212">
        <f>IF(N275="snížená",J275,0)</f>
        <v>0</v>
      </c>
      <c r="BG275" s="212">
        <f>IF(N275="zákl. přenesená",J275,0)</f>
        <v>0</v>
      </c>
      <c r="BH275" s="212">
        <f>IF(N275="sníž. přenesená",J275,0)</f>
        <v>0</v>
      </c>
      <c r="BI275" s="212">
        <f>IF(N275="nulová",J275,0)</f>
        <v>0</v>
      </c>
      <c r="BJ275" s="16" t="s">
        <v>74</v>
      </c>
      <c r="BK275" s="212">
        <f>ROUND(I275*H275,2)</f>
        <v>0</v>
      </c>
      <c r="BL275" s="16" t="s">
        <v>118</v>
      </c>
      <c r="BM275" s="16" t="s">
        <v>462</v>
      </c>
    </row>
    <row r="276" s="1" customFormat="1" ht="16.5" customHeight="1">
      <c r="B276" s="37"/>
      <c r="C276" s="201" t="s">
        <v>463</v>
      </c>
      <c r="D276" s="201" t="s">
        <v>113</v>
      </c>
      <c r="E276" s="202" t="s">
        <v>464</v>
      </c>
      <c r="F276" s="203" t="s">
        <v>465</v>
      </c>
      <c r="G276" s="204" t="s">
        <v>426</v>
      </c>
      <c r="H276" s="205">
        <v>412.81</v>
      </c>
      <c r="I276" s="206"/>
      <c r="J276" s="207">
        <f>ROUND(I276*H276,2)</f>
        <v>0</v>
      </c>
      <c r="K276" s="203" t="s">
        <v>117</v>
      </c>
      <c r="L276" s="42"/>
      <c r="M276" s="208" t="s">
        <v>1</v>
      </c>
      <c r="N276" s="209" t="s">
        <v>40</v>
      </c>
      <c r="O276" s="78"/>
      <c r="P276" s="210">
        <f>O276*H276</f>
        <v>0</v>
      </c>
      <c r="Q276" s="210">
        <v>0</v>
      </c>
      <c r="R276" s="210">
        <f>Q276*H276</f>
        <v>0</v>
      </c>
      <c r="S276" s="210">
        <v>0</v>
      </c>
      <c r="T276" s="211">
        <f>S276*H276</f>
        <v>0</v>
      </c>
      <c r="AR276" s="16" t="s">
        <v>118</v>
      </c>
      <c r="AT276" s="16" t="s">
        <v>113</v>
      </c>
      <c r="AU276" s="16" t="s">
        <v>78</v>
      </c>
      <c r="AY276" s="16" t="s">
        <v>111</v>
      </c>
      <c r="BE276" s="212">
        <f>IF(N276="základní",J276,0)</f>
        <v>0</v>
      </c>
      <c r="BF276" s="212">
        <f>IF(N276="snížená",J276,0)</f>
        <v>0</v>
      </c>
      <c r="BG276" s="212">
        <f>IF(N276="zákl. přenesená",J276,0)</f>
        <v>0</v>
      </c>
      <c r="BH276" s="212">
        <f>IF(N276="sníž. přenesená",J276,0)</f>
        <v>0</v>
      </c>
      <c r="BI276" s="212">
        <f>IF(N276="nulová",J276,0)</f>
        <v>0</v>
      </c>
      <c r="BJ276" s="16" t="s">
        <v>74</v>
      </c>
      <c r="BK276" s="212">
        <f>ROUND(I276*H276,2)</f>
        <v>0</v>
      </c>
      <c r="BL276" s="16" t="s">
        <v>118</v>
      </c>
      <c r="BM276" s="16" t="s">
        <v>466</v>
      </c>
    </row>
    <row r="277" s="11" customFormat="1">
      <c r="B277" s="213"/>
      <c r="C277" s="214"/>
      <c r="D277" s="215" t="s">
        <v>120</v>
      </c>
      <c r="E277" s="216" t="s">
        <v>1</v>
      </c>
      <c r="F277" s="217" t="s">
        <v>467</v>
      </c>
      <c r="G277" s="214"/>
      <c r="H277" s="218">
        <v>412.81</v>
      </c>
      <c r="I277" s="219"/>
      <c r="J277" s="214"/>
      <c r="K277" s="214"/>
      <c r="L277" s="220"/>
      <c r="M277" s="221"/>
      <c r="N277" s="222"/>
      <c r="O277" s="222"/>
      <c r="P277" s="222"/>
      <c r="Q277" s="222"/>
      <c r="R277" s="222"/>
      <c r="S277" s="222"/>
      <c r="T277" s="223"/>
      <c r="AT277" s="224" t="s">
        <v>120</v>
      </c>
      <c r="AU277" s="224" t="s">
        <v>78</v>
      </c>
      <c r="AV277" s="11" t="s">
        <v>78</v>
      </c>
      <c r="AW277" s="11" t="s">
        <v>32</v>
      </c>
      <c r="AX277" s="11" t="s">
        <v>69</v>
      </c>
      <c r="AY277" s="224" t="s">
        <v>111</v>
      </c>
    </row>
    <row r="278" s="12" customFormat="1">
      <c r="B278" s="225"/>
      <c r="C278" s="226"/>
      <c r="D278" s="215" t="s">
        <v>120</v>
      </c>
      <c r="E278" s="227" t="s">
        <v>1</v>
      </c>
      <c r="F278" s="228" t="s">
        <v>122</v>
      </c>
      <c r="G278" s="226"/>
      <c r="H278" s="229">
        <v>412.81</v>
      </c>
      <c r="I278" s="230"/>
      <c r="J278" s="226"/>
      <c r="K278" s="226"/>
      <c r="L278" s="231"/>
      <c r="M278" s="232"/>
      <c r="N278" s="233"/>
      <c r="O278" s="233"/>
      <c r="P278" s="233"/>
      <c r="Q278" s="233"/>
      <c r="R278" s="233"/>
      <c r="S278" s="233"/>
      <c r="T278" s="234"/>
      <c r="AT278" s="235" t="s">
        <v>120</v>
      </c>
      <c r="AU278" s="235" t="s">
        <v>78</v>
      </c>
      <c r="AV278" s="12" t="s">
        <v>118</v>
      </c>
      <c r="AW278" s="12" t="s">
        <v>32</v>
      </c>
      <c r="AX278" s="12" t="s">
        <v>74</v>
      </c>
      <c r="AY278" s="235" t="s">
        <v>111</v>
      </c>
    </row>
    <row r="279" s="10" customFormat="1" ht="22.8" customHeight="1">
      <c r="B279" s="185"/>
      <c r="C279" s="186"/>
      <c r="D279" s="187" t="s">
        <v>68</v>
      </c>
      <c r="E279" s="199" t="s">
        <v>468</v>
      </c>
      <c r="F279" s="199" t="s">
        <v>469</v>
      </c>
      <c r="G279" s="186"/>
      <c r="H279" s="186"/>
      <c r="I279" s="189"/>
      <c r="J279" s="200">
        <f>BK279</f>
        <v>0</v>
      </c>
      <c r="K279" s="186"/>
      <c r="L279" s="191"/>
      <c r="M279" s="192"/>
      <c r="N279" s="193"/>
      <c r="O279" s="193"/>
      <c r="P279" s="194">
        <f>SUM(P280:P283)</f>
        <v>0</v>
      </c>
      <c r="Q279" s="193"/>
      <c r="R279" s="194">
        <f>SUM(R280:R283)</f>
        <v>0</v>
      </c>
      <c r="S279" s="193"/>
      <c r="T279" s="195">
        <f>SUM(T280:T283)</f>
        <v>0</v>
      </c>
      <c r="AR279" s="196" t="s">
        <v>74</v>
      </c>
      <c r="AT279" s="197" t="s">
        <v>68</v>
      </c>
      <c r="AU279" s="197" t="s">
        <v>74</v>
      </c>
      <c r="AY279" s="196" t="s">
        <v>111</v>
      </c>
      <c r="BK279" s="198">
        <f>SUM(BK280:BK283)</f>
        <v>0</v>
      </c>
    </row>
    <row r="280" s="1" customFormat="1" ht="16.5" customHeight="1">
      <c r="B280" s="37"/>
      <c r="C280" s="201" t="s">
        <v>470</v>
      </c>
      <c r="D280" s="201" t="s">
        <v>113</v>
      </c>
      <c r="E280" s="202" t="s">
        <v>471</v>
      </c>
      <c r="F280" s="203" t="s">
        <v>472</v>
      </c>
      <c r="G280" s="204" t="s">
        <v>426</v>
      </c>
      <c r="H280" s="205">
        <v>111.994</v>
      </c>
      <c r="I280" s="206"/>
      <c r="J280" s="207">
        <f>ROUND(I280*H280,2)</f>
        <v>0</v>
      </c>
      <c r="K280" s="203" t="s">
        <v>117</v>
      </c>
      <c r="L280" s="42"/>
      <c r="M280" s="208" t="s">
        <v>1</v>
      </c>
      <c r="N280" s="209" t="s">
        <v>40</v>
      </c>
      <c r="O280" s="78"/>
      <c r="P280" s="210">
        <f>O280*H280</f>
        <v>0</v>
      </c>
      <c r="Q280" s="210">
        <v>0</v>
      </c>
      <c r="R280" s="210">
        <f>Q280*H280</f>
        <v>0</v>
      </c>
      <c r="S280" s="210">
        <v>0</v>
      </c>
      <c r="T280" s="211">
        <f>S280*H280</f>
        <v>0</v>
      </c>
      <c r="AR280" s="16" t="s">
        <v>118</v>
      </c>
      <c r="AT280" s="16" t="s">
        <v>113</v>
      </c>
      <c r="AU280" s="16" t="s">
        <v>78</v>
      </c>
      <c r="AY280" s="16" t="s">
        <v>111</v>
      </c>
      <c r="BE280" s="212">
        <f>IF(N280="základní",J280,0)</f>
        <v>0</v>
      </c>
      <c r="BF280" s="212">
        <f>IF(N280="snížená",J280,0)</f>
        <v>0</v>
      </c>
      <c r="BG280" s="212">
        <f>IF(N280="zákl. přenesená",J280,0)</f>
        <v>0</v>
      </c>
      <c r="BH280" s="212">
        <f>IF(N280="sníž. přenesená",J280,0)</f>
        <v>0</v>
      </c>
      <c r="BI280" s="212">
        <f>IF(N280="nulová",J280,0)</f>
        <v>0</v>
      </c>
      <c r="BJ280" s="16" t="s">
        <v>74</v>
      </c>
      <c r="BK280" s="212">
        <f>ROUND(I280*H280,2)</f>
        <v>0</v>
      </c>
      <c r="BL280" s="16" t="s">
        <v>118</v>
      </c>
      <c r="BM280" s="16" t="s">
        <v>473</v>
      </c>
    </row>
    <row r="281" s="11" customFormat="1">
      <c r="B281" s="213"/>
      <c r="C281" s="214"/>
      <c r="D281" s="215" t="s">
        <v>120</v>
      </c>
      <c r="E281" s="216" t="s">
        <v>1</v>
      </c>
      <c r="F281" s="217" t="s">
        <v>474</v>
      </c>
      <c r="G281" s="214"/>
      <c r="H281" s="218">
        <v>111.994</v>
      </c>
      <c r="I281" s="219"/>
      <c r="J281" s="214"/>
      <c r="K281" s="214"/>
      <c r="L281" s="220"/>
      <c r="M281" s="221"/>
      <c r="N281" s="222"/>
      <c r="O281" s="222"/>
      <c r="P281" s="222"/>
      <c r="Q281" s="222"/>
      <c r="R281" s="222"/>
      <c r="S281" s="222"/>
      <c r="T281" s="223"/>
      <c r="AT281" s="224" t="s">
        <v>120</v>
      </c>
      <c r="AU281" s="224" t="s">
        <v>78</v>
      </c>
      <c r="AV281" s="11" t="s">
        <v>78</v>
      </c>
      <c r="AW281" s="11" t="s">
        <v>32</v>
      </c>
      <c r="AX281" s="11" t="s">
        <v>69</v>
      </c>
      <c r="AY281" s="224" t="s">
        <v>111</v>
      </c>
    </row>
    <row r="282" s="12" customFormat="1">
      <c r="B282" s="225"/>
      <c r="C282" s="226"/>
      <c r="D282" s="215" t="s">
        <v>120</v>
      </c>
      <c r="E282" s="227" t="s">
        <v>1</v>
      </c>
      <c r="F282" s="228" t="s">
        <v>122</v>
      </c>
      <c r="G282" s="226"/>
      <c r="H282" s="229">
        <v>111.994</v>
      </c>
      <c r="I282" s="230"/>
      <c r="J282" s="226"/>
      <c r="K282" s="226"/>
      <c r="L282" s="231"/>
      <c r="M282" s="232"/>
      <c r="N282" s="233"/>
      <c r="O282" s="233"/>
      <c r="P282" s="233"/>
      <c r="Q282" s="233"/>
      <c r="R282" s="233"/>
      <c r="S282" s="233"/>
      <c r="T282" s="234"/>
      <c r="AT282" s="235" t="s">
        <v>120</v>
      </c>
      <c r="AU282" s="235" t="s">
        <v>78</v>
      </c>
      <c r="AV282" s="12" t="s">
        <v>118</v>
      </c>
      <c r="AW282" s="12" t="s">
        <v>32</v>
      </c>
      <c r="AX282" s="12" t="s">
        <v>74</v>
      </c>
      <c r="AY282" s="235" t="s">
        <v>111</v>
      </c>
    </row>
    <row r="283" s="1" customFormat="1" ht="16.5" customHeight="1">
      <c r="B283" s="37"/>
      <c r="C283" s="201" t="s">
        <v>475</v>
      </c>
      <c r="D283" s="201" t="s">
        <v>113</v>
      </c>
      <c r="E283" s="202" t="s">
        <v>476</v>
      </c>
      <c r="F283" s="203" t="s">
        <v>477</v>
      </c>
      <c r="G283" s="204" t="s">
        <v>426</v>
      </c>
      <c r="H283" s="205">
        <v>111.994</v>
      </c>
      <c r="I283" s="206"/>
      <c r="J283" s="207">
        <f>ROUND(I283*H283,2)</f>
        <v>0</v>
      </c>
      <c r="K283" s="203" t="s">
        <v>117</v>
      </c>
      <c r="L283" s="42"/>
      <c r="M283" s="208" t="s">
        <v>1</v>
      </c>
      <c r="N283" s="209" t="s">
        <v>40</v>
      </c>
      <c r="O283" s="78"/>
      <c r="P283" s="210">
        <f>O283*H283</f>
        <v>0</v>
      </c>
      <c r="Q283" s="210">
        <v>0</v>
      </c>
      <c r="R283" s="210">
        <f>Q283*H283</f>
        <v>0</v>
      </c>
      <c r="S283" s="210">
        <v>0</v>
      </c>
      <c r="T283" s="211">
        <f>S283*H283</f>
        <v>0</v>
      </c>
      <c r="AR283" s="16" t="s">
        <v>118</v>
      </c>
      <c r="AT283" s="16" t="s">
        <v>113</v>
      </c>
      <c r="AU283" s="16" t="s">
        <v>78</v>
      </c>
      <c r="AY283" s="16" t="s">
        <v>111</v>
      </c>
      <c r="BE283" s="212">
        <f>IF(N283="základní",J283,0)</f>
        <v>0</v>
      </c>
      <c r="BF283" s="212">
        <f>IF(N283="snížená",J283,0)</f>
        <v>0</v>
      </c>
      <c r="BG283" s="212">
        <f>IF(N283="zákl. přenesená",J283,0)</f>
        <v>0</v>
      </c>
      <c r="BH283" s="212">
        <f>IF(N283="sníž. přenesená",J283,0)</f>
        <v>0</v>
      </c>
      <c r="BI283" s="212">
        <f>IF(N283="nulová",J283,0)</f>
        <v>0</v>
      </c>
      <c r="BJ283" s="16" t="s">
        <v>74</v>
      </c>
      <c r="BK283" s="212">
        <f>ROUND(I283*H283,2)</f>
        <v>0</v>
      </c>
      <c r="BL283" s="16" t="s">
        <v>118</v>
      </c>
      <c r="BM283" s="16" t="s">
        <v>478</v>
      </c>
    </row>
    <row r="284" s="10" customFormat="1" ht="25.92" customHeight="1">
      <c r="B284" s="185"/>
      <c r="C284" s="186"/>
      <c r="D284" s="187" t="s">
        <v>68</v>
      </c>
      <c r="E284" s="188" t="s">
        <v>479</v>
      </c>
      <c r="F284" s="188" t="s">
        <v>480</v>
      </c>
      <c r="G284" s="186"/>
      <c r="H284" s="186"/>
      <c r="I284" s="189"/>
      <c r="J284" s="190">
        <f>BK284</f>
        <v>0</v>
      </c>
      <c r="K284" s="186"/>
      <c r="L284" s="191"/>
      <c r="M284" s="192"/>
      <c r="N284" s="193"/>
      <c r="O284" s="193"/>
      <c r="P284" s="194">
        <f>P285</f>
        <v>0</v>
      </c>
      <c r="Q284" s="193"/>
      <c r="R284" s="194">
        <f>R285</f>
        <v>0</v>
      </c>
      <c r="S284" s="193"/>
      <c r="T284" s="195">
        <f>T285</f>
        <v>0</v>
      </c>
      <c r="AR284" s="196" t="s">
        <v>138</v>
      </c>
      <c r="AT284" s="197" t="s">
        <v>68</v>
      </c>
      <c r="AU284" s="197" t="s">
        <v>69</v>
      </c>
      <c r="AY284" s="196" t="s">
        <v>111</v>
      </c>
      <c r="BK284" s="198">
        <f>BK285</f>
        <v>0</v>
      </c>
    </row>
    <row r="285" s="10" customFormat="1" ht="22.8" customHeight="1">
      <c r="B285" s="185"/>
      <c r="C285" s="186"/>
      <c r="D285" s="187" t="s">
        <v>68</v>
      </c>
      <c r="E285" s="199" t="s">
        <v>481</v>
      </c>
      <c r="F285" s="199" t="s">
        <v>479</v>
      </c>
      <c r="G285" s="186"/>
      <c r="H285" s="186"/>
      <c r="I285" s="189"/>
      <c r="J285" s="200">
        <f>BK285</f>
        <v>0</v>
      </c>
      <c r="K285" s="186"/>
      <c r="L285" s="191"/>
      <c r="M285" s="192"/>
      <c r="N285" s="193"/>
      <c r="O285" s="193"/>
      <c r="P285" s="194">
        <f>SUM(P286:P290)</f>
        <v>0</v>
      </c>
      <c r="Q285" s="193"/>
      <c r="R285" s="194">
        <f>SUM(R286:R290)</f>
        <v>0</v>
      </c>
      <c r="S285" s="193"/>
      <c r="T285" s="195">
        <f>SUM(T286:T290)</f>
        <v>0</v>
      </c>
      <c r="AR285" s="196" t="s">
        <v>138</v>
      </c>
      <c r="AT285" s="197" t="s">
        <v>68</v>
      </c>
      <c r="AU285" s="197" t="s">
        <v>74</v>
      </c>
      <c r="AY285" s="196" t="s">
        <v>111</v>
      </c>
      <c r="BK285" s="198">
        <f>SUM(BK286:BK290)</f>
        <v>0</v>
      </c>
    </row>
    <row r="286" s="1" customFormat="1" ht="16.5" customHeight="1">
      <c r="B286" s="37"/>
      <c r="C286" s="201" t="s">
        <v>482</v>
      </c>
      <c r="D286" s="201" t="s">
        <v>113</v>
      </c>
      <c r="E286" s="202" t="s">
        <v>483</v>
      </c>
      <c r="F286" s="203" t="s">
        <v>484</v>
      </c>
      <c r="G286" s="204" t="s">
        <v>485</v>
      </c>
      <c r="H286" s="205">
        <v>1</v>
      </c>
      <c r="I286" s="206"/>
      <c r="J286" s="207">
        <f>ROUND(I286*H286,2)</f>
        <v>0</v>
      </c>
      <c r="K286" s="203" t="s">
        <v>117</v>
      </c>
      <c r="L286" s="42"/>
      <c r="M286" s="208" t="s">
        <v>1</v>
      </c>
      <c r="N286" s="209" t="s">
        <v>40</v>
      </c>
      <c r="O286" s="78"/>
      <c r="P286" s="210">
        <f>O286*H286</f>
        <v>0</v>
      </c>
      <c r="Q286" s="210">
        <v>0</v>
      </c>
      <c r="R286" s="210">
        <f>Q286*H286</f>
        <v>0</v>
      </c>
      <c r="S286" s="210">
        <v>0</v>
      </c>
      <c r="T286" s="211">
        <f>S286*H286</f>
        <v>0</v>
      </c>
      <c r="AR286" s="16" t="s">
        <v>486</v>
      </c>
      <c r="AT286" s="16" t="s">
        <v>113</v>
      </c>
      <c r="AU286" s="16" t="s">
        <v>78</v>
      </c>
      <c r="AY286" s="16" t="s">
        <v>111</v>
      </c>
      <c r="BE286" s="212">
        <f>IF(N286="základní",J286,0)</f>
        <v>0</v>
      </c>
      <c r="BF286" s="212">
        <f>IF(N286="snížená",J286,0)</f>
        <v>0</v>
      </c>
      <c r="BG286" s="212">
        <f>IF(N286="zákl. přenesená",J286,0)</f>
        <v>0</v>
      </c>
      <c r="BH286" s="212">
        <f>IF(N286="sníž. přenesená",J286,0)</f>
        <v>0</v>
      </c>
      <c r="BI286" s="212">
        <f>IF(N286="nulová",J286,0)</f>
        <v>0</v>
      </c>
      <c r="BJ286" s="16" t="s">
        <v>74</v>
      </c>
      <c r="BK286" s="212">
        <f>ROUND(I286*H286,2)</f>
        <v>0</v>
      </c>
      <c r="BL286" s="16" t="s">
        <v>486</v>
      </c>
      <c r="BM286" s="16" t="s">
        <v>487</v>
      </c>
    </row>
    <row r="287" s="1" customFormat="1" ht="16.5" customHeight="1">
      <c r="B287" s="37"/>
      <c r="C287" s="201" t="s">
        <v>488</v>
      </c>
      <c r="D287" s="201" t="s">
        <v>113</v>
      </c>
      <c r="E287" s="202" t="s">
        <v>489</v>
      </c>
      <c r="F287" s="203" t="s">
        <v>490</v>
      </c>
      <c r="G287" s="204" t="s">
        <v>485</v>
      </c>
      <c r="H287" s="205">
        <v>1</v>
      </c>
      <c r="I287" s="206"/>
      <c r="J287" s="207">
        <f>ROUND(I287*H287,2)</f>
        <v>0</v>
      </c>
      <c r="K287" s="203" t="s">
        <v>117</v>
      </c>
      <c r="L287" s="42"/>
      <c r="M287" s="208" t="s">
        <v>1</v>
      </c>
      <c r="N287" s="209" t="s">
        <v>40</v>
      </c>
      <c r="O287" s="78"/>
      <c r="P287" s="210">
        <f>O287*H287</f>
        <v>0</v>
      </c>
      <c r="Q287" s="210">
        <v>0</v>
      </c>
      <c r="R287" s="210">
        <f>Q287*H287</f>
        <v>0</v>
      </c>
      <c r="S287" s="210">
        <v>0</v>
      </c>
      <c r="T287" s="211">
        <f>S287*H287</f>
        <v>0</v>
      </c>
      <c r="AR287" s="16" t="s">
        <v>486</v>
      </c>
      <c r="AT287" s="16" t="s">
        <v>113</v>
      </c>
      <c r="AU287" s="16" t="s">
        <v>78</v>
      </c>
      <c r="AY287" s="16" t="s">
        <v>111</v>
      </c>
      <c r="BE287" s="212">
        <f>IF(N287="základní",J287,0)</f>
        <v>0</v>
      </c>
      <c r="BF287" s="212">
        <f>IF(N287="snížená",J287,0)</f>
        <v>0</v>
      </c>
      <c r="BG287" s="212">
        <f>IF(N287="zákl. přenesená",J287,0)</f>
        <v>0</v>
      </c>
      <c r="BH287" s="212">
        <f>IF(N287="sníž. přenesená",J287,0)</f>
        <v>0</v>
      </c>
      <c r="BI287" s="212">
        <f>IF(N287="nulová",J287,0)</f>
        <v>0</v>
      </c>
      <c r="BJ287" s="16" t="s">
        <v>74</v>
      </c>
      <c r="BK287" s="212">
        <f>ROUND(I287*H287,2)</f>
        <v>0</v>
      </c>
      <c r="BL287" s="16" t="s">
        <v>486</v>
      </c>
      <c r="BM287" s="16" t="s">
        <v>491</v>
      </c>
    </row>
    <row r="288" s="1" customFormat="1" ht="16.5" customHeight="1">
      <c r="B288" s="37"/>
      <c r="C288" s="201" t="s">
        <v>492</v>
      </c>
      <c r="D288" s="201" t="s">
        <v>113</v>
      </c>
      <c r="E288" s="202" t="s">
        <v>493</v>
      </c>
      <c r="F288" s="203" t="s">
        <v>494</v>
      </c>
      <c r="G288" s="204" t="s">
        <v>495</v>
      </c>
      <c r="H288" s="267"/>
      <c r="I288" s="206"/>
      <c r="J288" s="207">
        <f>ROUND(I288*H288,2)</f>
        <v>0</v>
      </c>
      <c r="K288" s="203" t="s">
        <v>117</v>
      </c>
      <c r="L288" s="42"/>
      <c r="M288" s="208" t="s">
        <v>1</v>
      </c>
      <c r="N288" s="209" t="s">
        <v>40</v>
      </c>
      <c r="O288" s="78"/>
      <c r="P288" s="210">
        <f>O288*H288</f>
        <v>0</v>
      </c>
      <c r="Q288" s="210">
        <v>0</v>
      </c>
      <c r="R288" s="210">
        <f>Q288*H288</f>
        <v>0</v>
      </c>
      <c r="S288" s="210">
        <v>0</v>
      </c>
      <c r="T288" s="211">
        <f>S288*H288</f>
        <v>0</v>
      </c>
      <c r="AR288" s="16" t="s">
        <v>486</v>
      </c>
      <c r="AT288" s="16" t="s">
        <v>113</v>
      </c>
      <c r="AU288" s="16" t="s">
        <v>78</v>
      </c>
      <c r="AY288" s="16" t="s">
        <v>111</v>
      </c>
      <c r="BE288" s="212">
        <f>IF(N288="základní",J288,0)</f>
        <v>0</v>
      </c>
      <c r="BF288" s="212">
        <f>IF(N288="snížená",J288,0)</f>
        <v>0</v>
      </c>
      <c r="BG288" s="212">
        <f>IF(N288="zákl. přenesená",J288,0)</f>
        <v>0</v>
      </c>
      <c r="BH288" s="212">
        <f>IF(N288="sníž. přenesená",J288,0)</f>
        <v>0</v>
      </c>
      <c r="BI288" s="212">
        <f>IF(N288="nulová",J288,0)</f>
        <v>0</v>
      </c>
      <c r="BJ288" s="16" t="s">
        <v>74</v>
      </c>
      <c r="BK288" s="212">
        <f>ROUND(I288*H288,2)</f>
        <v>0</v>
      </c>
      <c r="BL288" s="16" t="s">
        <v>486</v>
      </c>
      <c r="BM288" s="16" t="s">
        <v>496</v>
      </c>
    </row>
    <row r="289" s="1" customFormat="1" ht="16.5" customHeight="1">
      <c r="B289" s="37"/>
      <c r="C289" s="201" t="s">
        <v>497</v>
      </c>
      <c r="D289" s="201" t="s">
        <v>113</v>
      </c>
      <c r="E289" s="202" t="s">
        <v>498</v>
      </c>
      <c r="F289" s="203" t="s">
        <v>499</v>
      </c>
      <c r="G289" s="204" t="s">
        <v>495</v>
      </c>
      <c r="H289" s="267"/>
      <c r="I289" s="206"/>
      <c r="J289" s="207">
        <f>ROUND(I289*H289,2)</f>
        <v>0</v>
      </c>
      <c r="K289" s="203" t="s">
        <v>117</v>
      </c>
      <c r="L289" s="42"/>
      <c r="M289" s="208" t="s">
        <v>1</v>
      </c>
      <c r="N289" s="209" t="s">
        <v>40</v>
      </c>
      <c r="O289" s="78"/>
      <c r="P289" s="210">
        <f>O289*H289</f>
        <v>0</v>
      </c>
      <c r="Q289" s="210">
        <v>0</v>
      </c>
      <c r="R289" s="210">
        <f>Q289*H289</f>
        <v>0</v>
      </c>
      <c r="S289" s="210">
        <v>0</v>
      </c>
      <c r="T289" s="211">
        <f>S289*H289</f>
        <v>0</v>
      </c>
      <c r="AR289" s="16" t="s">
        <v>486</v>
      </c>
      <c r="AT289" s="16" t="s">
        <v>113</v>
      </c>
      <c r="AU289" s="16" t="s">
        <v>78</v>
      </c>
      <c r="AY289" s="16" t="s">
        <v>111</v>
      </c>
      <c r="BE289" s="212">
        <f>IF(N289="základní",J289,0)</f>
        <v>0</v>
      </c>
      <c r="BF289" s="212">
        <f>IF(N289="snížená",J289,0)</f>
        <v>0</v>
      </c>
      <c r="BG289" s="212">
        <f>IF(N289="zákl. přenesená",J289,0)</f>
        <v>0</v>
      </c>
      <c r="BH289" s="212">
        <f>IF(N289="sníž. přenesená",J289,0)</f>
        <v>0</v>
      </c>
      <c r="BI289" s="212">
        <f>IF(N289="nulová",J289,0)</f>
        <v>0</v>
      </c>
      <c r="BJ289" s="16" t="s">
        <v>74</v>
      </c>
      <c r="BK289" s="212">
        <f>ROUND(I289*H289,2)</f>
        <v>0</v>
      </c>
      <c r="BL289" s="16" t="s">
        <v>486</v>
      </c>
      <c r="BM289" s="16" t="s">
        <v>500</v>
      </c>
    </row>
    <row r="290" s="1" customFormat="1" ht="16.5" customHeight="1">
      <c r="B290" s="37"/>
      <c r="C290" s="201" t="s">
        <v>501</v>
      </c>
      <c r="D290" s="201" t="s">
        <v>113</v>
      </c>
      <c r="E290" s="202" t="s">
        <v>502</v>
      </c>
      <c r="F290" s="203" t="s">
        <v>503</v>
      </c>
      <c r="G290" s="204" t="s">
        <v>485</v>
      </c>
      <c r="H290" s="205">
        <v>1</v>
      </c>
      <c r="I290" s="206"/>
      <c r="J290" s="207">
        <f>ROUND(I290*H290,2)</f>
        <v>0</v>
      </c>
      <c r="K290" s="203" t="s">
        <v>1</v>
      </c>
      <c r="L290" s="42"/>
      <c r="M290" s="268" t="s">
        <v>1</v>
      </c>
      <c r="N290" s="269" t="s">
        <v>40</v>
      </c>
      <c r="O290" s="270"/>
      <c r="P290" s="271">
        <f>O290*H290</f>
        <v>0</v>
      </c>
      <c r="Q290" s="271">
        <v>0</v>
      </c>
      <c r="R290" s="271">
        <f>Q290*H290</f>
        <v>0</v>
      </c>
      <c r="S290" s="271">
        <v>0</v>
      </c>
      <c r="T290" s="272">
        <f>S290*H290</f>
        <v>0</v>
      </c>
      <c r="AR290" s="16" t="s">
        <v>486</v>
      </c>
      <c r="AT290" s="16" t="s">
        <v>113</v>
      </c>
      <c r="AU290" s="16" t="s">
        <v>78</v>
      </c>
      <c r="AY290" s="16" t="s">
        <v>111</v>
      </c>
      <c r="BE290" s="212">
        <f>IF(N290="základní",J290,0)</f>
        <v>0</v>
      </c>
      <c r="BF290" s="212">
        <f>IF(N290="snížená",J290,0)</f>
        <v>0</v>
      </c>
      <c r="BG290" s="212">
        <f>IF(N290="zákl. přenesená",J290,0)</f>
        <v>0</v>
      </c>
      <c r="BH290" s="212">
        <f>IF(N290="sníž. přenesená",J290,0)</f>
        <v>0</v>
      </c>
      <c r="BI290" s="212">
        <f>IF(N290="nulová",J290,0)</f>
        <v>0</v>
      </c>
      <c r="BJ290" s="16" t="s">
        <v>74</v>
      </c>
      <c r="BK290" s="212">
        <f>ROUND(I290*H290,2)</f>
        <v>0</v>
      </c>
      <c r="BL290" s="16" t="s">
        <v>486</v>
      </c>
      <c r="BM290" s="16" t="s">
        <v>504</v>
      </c>
    </row>
    <row r="291" s="1" customFormat="1" ht="6.96" customHeight="1">
      <c r="B291" s="56"/>
      <c r="C291" s="57"/>
      <c r="D291" s="57"/>
      <c r="E291" s="57"/>
      <c r="F291" s="57"/>
      <c r="G291" s="57"/>
      <c r="H291" s="57"/>
      <c r="I291" s="150"/>
      <c r="J291" s="57"/>
      <c r="K291" s="57"/>
      <c r="L291" s="42"/>
    </row>
  </sheetData>
  <sheetProtection sheet="1" autoFilter="0" formatColumns="0" formatRows="0" objects="1" scenarios="1" spinCount="100000" saltValue="untqI+WTCFWPG3vwYx8EzdQcO3VU1P28tzUBt+A8aYkP8wZkR4+jFdQELvhjPitdSRQlap5+GEuWfcxZihspYw==" hashValue="Z5RLiVQAaf9/Li6ZkfOAl9fvYfpJOiiUnnNJeqdoPxrqkIleQ/lbwLrOlyK4RsKtlvoLceraqZUWlmS6SxZrQA==" algorithmName="SHA-512" password="CC35"/>
  <autoFilter ref="C87:K290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jana-note\Jana</dc:creator>
  <cp:lastModifiedBy>jana-note\Jana</cp:lastModifiedBy>
  <dcterms:created xsi:type="dcterms:W3CDTF">2019-03-29T04:20:13Z</dcterms:created>
  <dcterms:modified xsi:type="dcterms:W3CDTF">2019-03-29T04:20:16Z</dcterms:modified>
</cp:coreProperties>
</file>