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 - příprava území" sheetId="2" r:id="rId2"/>
    <sheet name="b - návrh" sheetId="3" r:id="rId3"/>
    <sheet name="B - Vedlejší a ostatní ná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'a - příprava území'!$C$124:$K$260</definedName>
    <definedName name="_xlnm.Print_Area" localSheetId="1">'a - příprava území'!$C$4:$J$76,'a - příprava území'!$C$82:$J$104,'a - příprava území'!$C$110:$K$260</definedName>
    <definedName name="_xlnm.Print_Titles" localSheetId="1">'a - příprava území'!$124:$124</definedName>
    <definedName name="_xlnm._FilterDatabase" localSheetId="2" hidden="1">'b - návrh'!$C$126:$K$467</definedName>
    <definedName name="_xlnm.Print_Area" localSheetId="2">'b - návrh'!$C$4:$J$76,'b - návrh'!$C$82:$J$106,'b - návrh'!$C$112:$K$467</definedName>
    <definedName name="_xlnm.Print_Titles" localSheetId="2">'b - návrh'!$126:$126</definedName>
    <definedName name="_xlnm._FilterDatabase" localSheetId="3" hidden="1">'B - Vedlejší a ostatní ná...'!$C$121:$K$147</definedName>
    <definedName name="_xlnm.Print_Area" localSheetId="3">'B - Vedlejší a ostatní ná...'!$C$4:$J$76,'B - Vedlejší a ostatní ná...'!$C$82:$J$103,'B - Vedlejší a ostatní ná...'!$C$109:$K$147</definedName>
    <definedName name="_xlnm.Print_Titles" localSheetId="3">'B - Vedlejší a ostatní ná...'!$121:$121</definedName>
  </definedNames>
  <calcPr/>
</workbook>
</file>

<file path=xl/calcChain.xml><?xml version="1.0" encoding="utf-8"?>
<calcChain xmlns="http://schemas.openxmlformats.org/spreadsheetml/2006/main">
  <c i="4" r="J37"/>
  <c r="J36"/>
  <c i="1" r="AY98"/>
  <c i="4" r="J35"/>
  <c i="1" r="AX98"/>
  <c i="4" r="BI147"/>
  <c r="BH147"/>
  <c r="BG147"/>
  <c r="BF147"/>
  <c r="T147"/>
  <c r="T146"/>
  <c r="R147"/>
  <c r="R146"/>
  <c r="P147"/>
  <c r="P146"/>
  <c r="BK147"/>
  <c r="BK146"/>
  <c r="J146"/>
  <c r="J147"/>
  <c r="BE147"/>
  <c r="J102"/>
  <c r="BI142"/>
  <c r="BH142"/>
  <c r="BG142"/>
  <c r="BF142"/>
  <c r="T142"/>
  <c r="T141"/>
  <c r="R142"/>
  <c r="R141"/>
  <c r="P142"/>
  <c r="P141"/>
  <c r="BK142"/>
  <c r="BK141"/>
  <c r="J141"/>
  <c r="J142"/>
  <c r="BE142"/>
  <c r="J101"/>
  <c r="BI140"/>
  <c r="BH140"/>
  <c r="BG140"/>
  <c r="BF140"/>
  <c r="T140"/>
  <c r="T139"/>
  <c r="R140"/>
  <c r="R139"/>
  <c r="P140"/>
  <c r="P139"/>
  <c r="BK140"/>
  <c r="BK139"/>
  <c r="J139"/>
  <c r="J140"/>
  <c r="BE140"/>
  <c r="J100"/>
  <c r="BI135"/>
  <c r="BH135"/>
  <c r="BG135"/>
  <c r="BF135"/>
  <c r="T135"/>
  <c r="R135"/>
  <c r="P135"/>
  <c r="BK135"/>
  <c r="J135"/>
  <c r="BE135"/>
  <c r="BI131"/>
  <c r="BH131"/>
  <c r="BG131"/>
  <c r="BF131"/>
  <c r="T131"/>
  <c r="T130"/>
  <c r="R131"/>
  <c r="R130"/>
  <c r="P131"/>
  <c r="P130"/>
  <c r="BK131"/>
  <c r="BK130"/>
  <c r="J130"/>
  <c r="J131"/>
  <c r="BE131"/>
  <c r="J99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F37"/>
  <c i="1" r="BD98"/>
  <c i="4" r="BH125"/>
  <c r="F36"/>
  <c i="1" r="BC98"/>
  <c i="4" r="BG125"/>
  <c r="F35"/>
  <c i="1" r="BB98"/>
  <c i="4" r="BF125"/>
  <c r="J34"/>
  <c i="1" r="AW98"/>
  <c i="4" r="F34"/>
  <c i="1" r="BA98"/>
  <c i="4" r="T125"/>
  <c r="T124"/>
  <c r="T123"/>
  <c r="T122"/>
  <c r="R125"/>
  <c r="R124"/>
  <c r="R123"/>
  <c r="R122"/>
  <c r="P125"/>
  <c r="P124"/>
  <c r="P123"/>
  <c r="P122"/>
  <c i="1" r="AU98"/>
  <c i="4" r="BK125"/>
  <c r="BK124"/>
  <c r="J124"/>
  <c r="BK123"/>
  <c r="J123"/>
  <c r="BK122"/>
  <c r="J122"/>
  <c r="J96"/>
  <c r="J30"/>
  <c i="1" r="AG98"/>
  <c i="4" r="J125"/>
  <c r="BE125"/>
  <c r="J33"/>
  <c i="1" r="AV98"/>
  <c i="4" r="F33"/>
  <c i="1" r="AZ98"/>
  <c i="4" r="J98"/>
  <c r="J97"/>
  <c r="J119"/>
  <c r="J118"/>
  <c r="F116"/>
  <c r="E114"/>
  <c r="J92"/>
  <c r="J91"/>
  <c r="F89"/>
  <c r="E87"/>
  <c r="J39"/>
  <c r="J18"/>
  <c r="E18"/>
  <c r="F119"/>
  <c r="F92"/>
  <c r="J17"/>
  <c r="J15"/>
  <c r="E15"/>
  <c r="F118"/>
  <c r="F91"/>
  <c r="J14"/>
  <c r="J12"/>
  <c r="J116"/>
  <c r="J89"/>
  <c r="E7"/>
  <c r="E112"/>
  <c r="E85"/>
  <c i="3" r="J39"/>
  <c r="J38"/>
  <c i="1" r="AY97"/>
  <c i="3" r="J37"/>
  <c i="1" r="AX97"/>
  <c i="3" r="BI467"/>
  <c r="BH467"/>
  <c r="BG467"/>
  <c r="BF467"/>
  <c r="T467"/>
  <c r="R467"/>
  <c r="P467"/>
  <c r="BK467"/>
  <c r="J467"/>
  <c r="BE467"/>
  <c r="BI466"/>
  <c r="BH466"/>
  <c r="BG466"/>
  <c r="BF466"/>
  <c r="T466"/>
  <c r="T465"/>
  <c r="R466"/>
  <c r="R465"/>
  <c r="P466"/>
  <c r="P465"/>
  <c r="BK466"/>
  <c r="BK465"/>
  <c r="J465"/>
  <c r="J466"/>
  <c r="BE466"/>
  <c r="J105"/>
  <c r="BI461"/>
  <c r="BH461"/>
  <c r="BG461"/>
  <c r="BF461"/>
  <c r="T461"/>
  <c r="R461"/>
  <c r="P461"/>
  <c r="BK461"/>
  <c r="J461"/>
  <c r="BE461"/>
  <c r="BI457"/>
  <c r="BH457"/>
  <c r="BG457"/>
  <c r="BF457"/>
  <c r="T457"/>
  <c r="R457"/>
  <c r="P457"/>
  <c r="BK457"/>
  <c r="J457"/>
  <c r="BE457"/>
  <c r="BI453"/>
  <c r="BH453"/>
  <c r="BG453"/>
  <c r="BF453"/>
  <c r="T453"/>
  <c r="T452"/>
  <c r="R453"/>
  <c r="R452"/>
  <c r="P453"/>
  <c r="P452"/>
  <c r="BK453"/>
  <c r="BK452"/>
  <c r="J452"/>
  <c r="J453"/>
  <c r="BE453"/>
  <c r="J104"/>
  <c r="BI448"/>
  <c r="BH448"/>
  <c r="BG448"/>
  <c r="BF448"/>
  <c r="T448"/>
  <c r="R448"/>
  <c r="P448"/>
  <c r="BK448"/>
  <c r="J448"/>
  <c r="BE448"/>
  <c r="BI444"/>
  <c r="BH444"/>
  <c r="BG444"/>
  <c r="BF444"/>
  <c r="T444"/>
  <c r="R444"/>
  <c r="P444"/>
  <c r="BK444"/>
  <c r="J444"/>
  <c r="BE444"/>
  <c r="BI440"/>
  <c r="BH440"/>
  <c r="BG440"/>
  <c r="BF440"/>
  <c r="T440"/>
  <c r="R440"/>
  <c r="P440"/>
  <c r="BK440"/>
  <c r="J440"/>
  <c r="BE440"/>
  <c r="BI436"/>
  <c r="BH436"/>
  <c r="BG436"/>
  <c r="BF436"/>
  <c r="T436"/>
  <c r="R436"/>
  <c r="P436"/>
  <c r="BK436"/>
  <c r="J436"/>
  <c r="BE436"/>
  <c r="BI432"/>
  <c r="BH432"/>
  <c r="BG432"/>
  <c r="BF432"/>
  <c r="T432"/>
  <c r="R432"/>
  <c r="P432"/>
  <c r="BK432"/>
  <c r="J432"/>
  <c r="BE432"/>
  <c r="BI428"/>
  <c r="BH428"/>
  <c r="BG428"/>
  <c r="BF428"/>
  <c r="T428"/>
  <c r="R428"/>
  <c r="P428"/>
  <c r="BK428"/>
  <c r="J428"/>
  <c r="BE428"/>
  <c r="BI424"/>
  <c r="BH424"/>
  <c r="BG424"/>
  <c r="BF424"/>
  <c r="T424"/>
  <c r="R424"/>
  <c r="P424"/>
  <c r="BK424"/>
  <c r="J424"/>
  <c r="BE424"/>
  <c r="BI420"/>
  <c r="BH420"/>
  <c r="BG420"/>
  <c r="BF420"/>
  <c r="T420"/>
  <c r="R420"/>
  <c r="P420"/>
  <c r="BK420"/>
  <c r="J420"/>
  <c r="BE420"/>
  <c r="BI416"/>
  <c r="BH416"/>
  <c r="BG416"/>
  <c r="BF416"/>
  <c r="T416"/>
  <c r="R416"/>
  <c r="P416"/>
  <c r="BK416"/>
  <c r="J416"/>
  <c r="BE416"/>
  <c r="BI412"/>
  <c r="BH412"/>
  <c r="BG412"/>
  <c r="BF412"/>
  <c r="T412"/>
  <c r="R412"/>
  <c r="P412"/>
  <c r="BK412"/>
  <c r="J412"/>
  <c r="BE412"/>
  <c r="BI408"/>
  <c r="BH408"/>
  <c r="BG408"/>
  <c r="BF408"/>
  <c r="T408"/>
  <c r="R408"/>
  <c r="P408"/>
  <c r="BK408"/>
  <c r="J408"/>
  <c r="BE408"/>
  <c r="BI404"/>
  <c r="BH404"/>
  <c r="BG404"/>
  <c r="BF404"/>
  <c r="T404"/>
  <c r="R404"/>
  <c r="P404"/>
  <c r="BK404"/>
  <c r="J404"/>
  <c r="BE404"/>
  <c r="BI400"/>
  <c r="BH400"/>
  <c r="BG400"/>
  <c r="BF400"/>
  <c r="T400"/>
  <c r="R400"/>
  <c r="P400"/>
  <c r="BK400"/>
  <c r="J400"/>
  <c r="BE400"/>
  <c r="BI396"/>
  <c r="BH396"/>
  <c r="BG396"/>
  <c r="BF396"/>
  <c r="T396"/>
  <c r="R396"/>
  <c r="P396"/>
  <c r="BK396"/>
  <c r="J396"/>
  <c r="BE396"/>
  <c r="BI392"/>
  <c r="BH392"/>
  <c r="BG392"/>
  <c r="BF392"/>
  <c r="T392"/>
  <c r="R392"/>
  <c r="P392"/>
  <c r="BK392"/>
  <c r="J392"/>
  <c r="BE392"/>
  <c r="BI388"/>
  <c r="BH388"/>
  <c r="BG388"/>
  <c r="BF388"/>
  <c r="T388"/>
  <c r="R388"/>
  <c r="P388"/>
  <c r="BK388"/>
  <c r="J388"/>
  <c r="BE388"/>
  <c r="BI384"/>
  <c r="BH384"/>
  <c r="BG384"/>
  <c r="BF384"/>
  <c r="T384"/>
  <c r="R384"/>
  <c r="P384"/>
  <c r="BK384"/>
  <c r="J384"/>
  <c r="BE384"/>
  <c r="BI380"/>
  <c r="BH380"/>
  <c r="BG380"/>
  <c r="BF380"/>
  <c r="T380"/>
  <c r="R380"/>
  <c r="P380"/>
  <c r="BK380"/>
  <c r="J380"/>
  <c r="BE380"/>
  <c r="BI376"/>
  <c r="BH376"/>
  <c r="BG376"/>
  <c r="BF376"/>
  <c r="T376"/>
  <c r="R376"/>
  <c r="P376"/>
  <c r="BK376"/>
  <c r="J376"/>
  <c r="BE376"/>
  <c r="BI372"/>
  <c r="BH372"/>
  <c r="BG372"/>
  <c r="BF372"/>
  <c r="T372"/>
  <c r="R372"/>
  <c r="P372"/>
  <c r="BK372"/>
  <c r="J372"/>
  <c r="BE372"/>
  <c r="BI368"/>
  <c r="BH368"/>
  <c r="BG368"/>
  <c r="BF368"/>
  <c r="T368"/>
  <c r="R368"/>
  <c r="P368"/>
  <c r="BK368"/>
  <c r="J368"/>
  <c r="BE368"/>
  <c r="BI364"/>
  <c r="BH364"/>
  <c r="BG364"/>
  <c r="BF364"/>
  <c r="T364"/>
  <c r="R364"/>
  <c r="P364"/>
  <c r="BK364"/>
  <c r="J364"/>
  <c r="BE364"/>
  <c r="BI360"/>
  <c r="BH360"/>
  <c r="BG360"/>
  <c r="BF360"/>
  <c r="T360"/>
  <c r="R360"/>
  <c r="P360"/>
  <c r="BK360"/>
  <c r="J360"/>
  <c r="BE360"/>
  <c r="BI356"/>
  <c r="BH356"/>
  <c r="BG356"/>
  <c r="BF356"/>
  <c r="T356"/>
  <c r="R356"/>
  <c r="P356"/>
  <c r="BK356"/>
  <c r="J356"/>
  <c r="BE356"/>
  <c r="BI352"/>
  <c r="BH352"/>
  <c r="BG352"/>
  <c r="BF352"/>
  <c r="T352"/>
  <c r="R352"/>
  <c r="P352"/>
  <c r="BK352"/>
  <c r="J352"/>
  <c r="BE352"/>
  <c r="BI348"/>
  <c r="BH348"/>
  <c r="BG348"/>
  <c r="BF348"/>
  <c r="T348"/>
  <c r="T347"/>
  <c r="R348"/>
  <c r="R347"/>
  <c r="P348"/>
  <c r="P347"/>
  <c r="BK348"/>
  <c r="BK347"/>
  <c r="J347"/>
  <c r="J348"/>
  <c r="BE348"/>
  <c r="J103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41"/>
  <c r="BH341"/>
  <c r="BG341"/>
  <c r="BF341"/>
  <c r="T341"/>
  <c r="R341"/>
  <c r="P341"/>
  <c r="BK341"/>
  <c r="J341"/>
  <c r="BE341"/>
  <c r="BI340"/>
  <c r="BH340"/>
  <c r="BG340"/>
  <c r="BF340"/>
  <c r="T340"/>
  <c r="R340"/>
  <c r="P340"/>
  <c r="BK340"/>
  <c r="J340"/>
  <c r="BE340"/>
  <c r="BI336"/>
  <c r="BH336"/>
  <c r="BG336"/>
  <c r="BF336"/>
  <c r="T336"/>
  <c r="R336"/>
  <c r="P336"/>
  <c r="BK336"/>
  <c r="J336"/>
  <c r="BE336"/>
  <c r="BI332"/>
  <c r="BH332"/>
  <c r="BG332"/>
  <c r="BF332"/>
  <c r="T332"/>
  <c r="R332"/>
  <c r="P332"/>
  <c r="BK332"/>
  <c r="J332"/>
  <c r="BE332"/>
  <c r="BI328"/>
  <c r="BH328"/>
  <c r="BG328"/>
  <c r="BF328"/>
  <c r="T328"/>
  <c r="R328"/>
  <c r="P328"/>
  <c r="BK328"/>
  <c r="J328"/>
  <c r="BE328"/>
  <c r="BI324"/>
  <c r="BH324"/>
  <c r="BG324"/>
  <c r="BF324"/>
  <c r="T324"/>
  <c r="R324"/>
  <c r="P324"/>
  <c r="BK324"/>
  <c r="J324"/>
  <c r="BE324"/>
  <c r="BI320"/>
  <c r="BH320"/>
  <c r="BG320"/>
  <c r="BF320"/>
  <c r="T320"/>
  <c r="R320"/>
  <c r="P320"/>
  <c r="BK320"/>
  <c r="J320"/>
  <c r="BE320"/>
  <c r="BI316"/>
  <c r="BH316"/>
  <c r="BG316"/>
  <c r="BF316"/>
  <c r="T316"/>
  <c r="R316"/>
  <c r="P316"/>
  <c r="BK316"/>
  <c r="J316"/>
  <c r="BE316"/>
  <c r="BI312"/>
  <c r="BH312"/>
  <c r="BG312"/>
  <c r="BF312"/>
  <c r="T312"/>
  <c r="R312"/>
  <c r="P312"/>
  <c r="BK312"/>
  <c r="J312"/>
  <c r="BE312"/>
  <c r="BI308"/>
  <c r="BH308"/>
  <c r="BG308"/>
  <c r="BF308"/>
  <c r="T308"/>
  <c r="T307"/>
  <c r="R308"/>
  <c r="R307"/>
  <c r="P308"/>
  <c r="P307"/>
  <c r="BK308"/>
  <c r="BK307"/>
  <c r="J307"/>
  <c r="J308"/>
  <c r="BE308"/>
  <c r="J102"/>
  <c r="BI303"/>
  <c r="BH303"/>
  <c r="BG303"/>
  <c r="BF303"/>
  <c r="T303"/>
  <c r="R303"/>
  <c r="P303"/>
  <c r="BK303"/>
  <c r="J303"/>
  <c r="BE303"/>
  <c r="BI299"/>
  <c r="BH299"/>
  <c r="BG299"/>
  <c r="BF299"/>
  <c r="T299"/>
  <c r="R299"/>
  <c r="P299"/>
  <c r="BK299"/>
  <c r="J299"/>
  <c r="BE299"/>
  <c r="BI295"/>
  <c r="BH295"/>
  <c r="BG295"/>
  <c r="BF295"/>
  <c r="T295"/>
  <c r="R295"/>
  <c r="P295"/>
  <c r="BK295"/>
  <c r="J295"/>
  <c r="BE295"/>
  <c r="BI291"/>
  <c r="BH291"/>
  <c r="BG291"/>
  <c r="BF291"/>
  <c r="T291"/>
  <c r="R291"/>
  <c r="P291"/>
  <c r="BK291"/>
  <c r="J291"/>
  <c r="BE291"/>
  <c r="BI287"/>
  <c r="BH287"/>
  <c r="BG287"/>
  <c r="BF287"/>
  <c r="T287"/>
  <c r="R287"/>
  <c r="P287"/>
  <c r="BK287"/>
  <c r="J287"/>
  <c r="BE287"/>
  <c r="BI283"/>
  <c r="BH283"/>
  <c r="BG283"/>
  <c r="BF283"/>
  <c r="T283"/>
  <c r="R283"/>
  <c r="P283"/>
  <c r="BK283"/>
  <c r="J283"/>
  <c r="BE283"/>
  <c r="BI279"/>
  <c r="BH279"/>
  <c r="BG279"/>
  <c r="BF279"/>
  <c r="T279"/>
  <c r="R279"/>
  <c r="P279"/>
  <c r="BK279"/>
  <c r="J279"/>
  <c r="BE279"/>
  <c r="BI275"/>
  <c r="BH275"/>
  <c r="BG275"/>
  <c r="BF275"/>
  <c r="T275"/>
  <c r="R275"/>
  <c r="P275"/>
  <c r="BK275"/>
  <c r="J275"/>
  <c r="BE275"/>
  <c r="BI271"/>
  <c r="BH271"/>
  <c r="BG271"/>
  <c r="BF271"/>
  <c r="T271"/>
  <c r="R271"/>
  <c r="P271"/>
  <c r="BK271"/>
  <c r="J271"/>
  <c r="BE271"/>
  <c r="BI267"/>
  <c r="BH267"/>
  <c r="BG267"/>
  <c r="BF267"/>
  <c r="T267"/>
  <c r="R267"/>
  <c r="P267"/>
  <c r="BK267"/>
  <c r="J267"/>
  <c r="BE267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5"/>
  <c r="BH255"/>
  <c r="BG255"/>
  <c r="BF255"/>
  <c r="T255"/>
  <c r="R255"/>
  <c r="P255"/>
  <c r="BK255"/>
  <c r="J255"/>
  <c r="BE255"/>
  <c r="BI251"/>
  <c r="BH251"/>
  <c r="BG251"/>
  <c r="BF251"/>
  <c r="T251"/>
  <c r="R251"/>
  <c r="P251"/>
  <c r="BK251"/>
  <c r="J251"/>
  <c r="BE251"/>
  <c r="BI247"/>
  <c r="BH247"/>
  <c r="BG247"/>
  <c r="BF247"/>
  <c r="T247"/>
  <c r="R247"/>
  <c r="P247"/>
  <c r="BK247"/>
  <c r="J247"/>
  <c r="BE247"/>
  <c r="BI243"/>
  <c r="BH243"/>
  <c r="BG243"/>
  <c r="BF243"/>
  <c r="T243"/>
  <c r="R243"/>
  <c r="P243"/>
  <c r="BK243"/>
  <c r="J243"/>
  <c r="BE243"/>
  <c r="BI239"/>
  <c r="BH239"/>
  <c r="BG239"/>
  <c r="BF239"/>
  <c r="T239"/>
  <c r="R239"/>
  <c r="P239"/>
  <c r="BK239"/>
  <c r="J239"/>
  <c r="BE239"/>
  <c r="BI235"/>
  <c r="BH235"/>
  <c r="BG235"/>
  <c r="BF235"/>
  <c r="T235"/>
  <c r="R235"/>
  <c r="P235"/>
  <c r="BK235"/>
  <c r="J235"/>
  <c r="BE235"/>
  <c r="BI231"/>
  <c r="BH231"/>
  <c r="BG231"/>
  <c r="BF231"/>
  <c r="T231"/>
  <c r="T230"/>
  <c r="R231"/>
  <c r="R230"/>
  <c r="P231"/>
  <c r="P230"/>
  <c r="BK231"/>
  <c r="BK230"/>
  <c r="J230"/>
  <c r="J231"/>
  <c r="BE231"/>
  <c r="J101"/>
  <c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90"/>
  <c r="BH190"/>
  <c r="BG190"/>
  <c r="BF190"/>
  <c r="T190"/>
  <c r="R190"/>
  <c r="P190"/>
  <c r="BK190"/>
  <c r="J190"/>
  <c r="BE190"/>
  <c r="BI186"/>
  <c r="BH186"/>
  <c r="BG186"/>
  <c r="BF186"/>
  <c r="T186"/>
  <c r="R186"/>
  <c r="P186"/>
  <c r="BK186"/>
  <c r="J186"/>
  <c r="BE186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F39"/>
  <c i="1" r="BD97"/>
  <c i="3" r="BH130"/>
  <c r="F38"/>
  <c i="1" r="BC97"/>
  <c i="3" r="BG130"/>
  <c r="F37"/>
  <c i="1" r="BB97"/>
  <c i="3" r="BF130"/>
  <c r="J36"/>
  <c i="1" r="AW97"/>
  <c i="3" r="F36"/>
  <c i="1" r="BA97"/>
  <c i="3" r="T130"/>
  <c r="T129"/>
  <c r="T128"/>
  <c r="T127"/>
  <c r="R130"/>
  <c r="R129"/>
  <c r="R128"/>
  <c r="R127"/>
  <c r="P130"/>
  <c r="P129"/>
  <c r="P128"/>
  <c r="P127"/>
  <c i="1" r="AU97"/>
  <c i="3" r="BK130"/>
  <c r="BK129"/>
  <c r="J129"/>
  <c r="BK128"/>
  <c r="J128"/>
  <c r="BK127"/>
  <c r="J127"/>
  <c r="J98"/>
  <c r="J32"/>
  <c i="1" r="AG97"/>
  <c i="3" r="J130"/>
  <c r="BE130"/>
  <c r="J35"/>
  <c i="1" r="AV97"/>
  <c i="3" r="F35"/>
  <c i="1" r="AZ97"/>
  <c i="3" r="J100"/>
  <c r="J99"/>
  <c r="J124"/>
  <c r="J123"/>
  <c r="F121"/>
  <c r="E119"/>
  <c r="J94"/>
  <c r="J93"/>
  <c r="F91"/>
  <c r="E89"/>
  <c r="J41"/>
  <c r="J20"/>
  <c r="E20"/>
  <c r="F124"/>
  <c r="F94"/>
  <c r="J19"/>
  <c r="J17"/>
  <c r="E17"/>
  <c r="F123"/>
  <c r="F93"/>
  <c r="J16"/>
  <c r="J14"/>
  <c r="J121"/>
  <c r="J91"/>
  <c r="E7"/>
  <c r="E115"/>
  <c r="E85"/>
  <c i="2" r="J39"/>
  <c r="J38"/>
  <c i="1" r="AY96"/>
  <c i="2" r="J37"/>
  <c i="1" r="AX96"/>
  <c i="2" r="BI260"/>
  <c r="BH260"/>
  <c r="BG260"/>
  <c r="BF260"/>
  <c r="T260"/>
  <c r="R260"/>
  <c r="P260"/>
  <c r="BK260"/>
  <c r="J260"/>
  <c r="BE260"/>
  <c r="BI259"/>
  <c r="BH259"/>
  <c r="BG259"/>
  <c r="BF259"/>
  <c r="T259"/>
  <c r="T258"/>
  <c r="R259"/>
  <c r="R258"/>
  <c r="P259"/>
  <c r="P258"/>
  <c r="BK259"/>
  <c r="BK258"/>
  <c r="J258"/>
  <c r="J259"/>
  <c r="BE259"/>
  <c r="J103"/>
  <c r="BI254"/>
  <c r="BH254"/>
  <c r="BG254"/>
  <c r="BF254"/>
  <c r="T254"/>
  <c r="R254"/>
  <c r="P254"/>
  <c r="BK254"/>
  <c r="J254"/>
  <c r="BE254"/>
  <c r="BI250"/>
  <c r="BH250"/>
  <c r="BG250"/>
  <c r="BF250"/>
  <c r="T250"/>
  <c r="R250"/>
  <c r="P250"/>
  <c r="BK250"/>
  <c r="J250"/>
  <c r="BE250"/>
  <c r="BI246"/>
  <c r="BH246"/>
  <c r="BG246"/>
  <c r="BF246"/>
  <c r="T246"/>
  <c r="R246"/>
  <c r="P246"/>
  <c r="BK246"/>
  <c r="J246"/>
  <c r="BE246"/>
  <c r="BI242"/>
  <c r="BH242"/>
  <c r="BG242"/>
  <c r="BF242"/>
  <c r="T242"/>
  <c r="R242"/>
  <c r="P242"/>
  <c r="BK242"/>
  <c r="J242"/>
  <c r="BE242"/>
  <c r="BI238"/>
  <c r="BH238"/>
  <c r="BG238"/>
  <c r="BF238"/>
  <c r="T238"/>
  <c r="R238"/>
  <c r="P238"/>
  <c r="BK238"/>
  <c r="J238"/>
  <c r="BE238"/>
  <c r="BI234"/>
  <c r="BH234"/>
  <c r="BG234"/>
  <c r="BF234"/>
  <c r="T234"/>
  <c r="R234"/>
  <c r="P234"/>
  <c r="BK234"/>
  <c r="J234"/>
  <c r="BE234"/>
  <c r="BI230"/>
  <c r="BH230"/>
  <c r="BG230"/>
  <c r="BF230"/>
  <c r="T230"/>
  <c r="R230"/>
  <c r="P230"/>
  <c r="BK230"/>
  <c r="J230"/>
  <c r="BE230"/>
  <c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10"/>
  <c r="BH210"/>
  <c r="BG210"/>
  <c r="BF210"/>
  <c r="T210"/>
  <c r="R210"/>
  <c r="P210"/>
  <c r="BK210"/>
  <c r="J210"/>
  <c r="BE210"/>
  <c r="BI206"/>
  <c r="BH206"/>
  <c r="BG206"/>
  <c r="BF206"/>
  <c r="T206"/>
  <c r="T205"/>
  <c r="R206"/>
  <c r="R205"/>
  <c r="P206"/>
  <c r="P205"/>
  <c r="BK206"/>
  <c r="BK205"/>
  <c r="J205"/>
  <c r="J206"/>
  <c r="BE206"/>
  <c r="J102"/>
  <c r="BI201"/>
  <c r="BH201"/>
  <c r="BG201"/>
  <c r="BF201"/>
  <c r="T201"/>
  <c r="R201"/>
  <c r="P201"/>
  <c r="BK201"/>
  <c r="J201"/>
  <c r="BE201"/>
  <c r="BI197"/>
  <c r="BH197"/>
  <c r="BG197"/>
  <c r="BF197"/>
  <c r="T197"/>
  <c r="R197"/>
  <c r="P197"/>
  <c r="BK197"/>
  <c r="J197"/>
  <c r="BE197"/>
  <c r="BI193"/>
  <c r="BH193"/>
  <c r="BG193"/>
  <c r="BF193"/>
  <c r="T193"/>
  <c r="R193"/>
  <c r="P193"/>
  <c r="BK193"/>
  <c r="J193"/>
  <c r="BE193"/>
  <c r="BI189"/>
  <c r="BH189"/>
  <c r="BG189"/>
  <c r="BF189"/>
  <c r="T189"/>
  <c r="R189"/>
  <c r="P189"/>
  <c r="BK189"/>
  <c r="J189"/>
  <c r="BE189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/>
  <c r="BI177"/>
  <c r="BH177"/>
  <c r="BG177"/>
  <c r="BF177"/>
  <c r="T177"/>
  <c r="T176"/>
  <c r="R177"/>
  <c r="R176"/>
  <c r="P177"/>
  <c r="P176"/>
  <c r="BK177"/>
  <c r="BK176"/>
  <c r="J176"/>
  <c r="J177"/>
  <c r="BE177"/>
  <c r="J101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8"/>
  <c r="F39"/>
  <c i="1" r="BD96"/>
  <c i="2" r="BH128"/>
  <c r="F38"/>
  <c i="1" r="BC96"/>
  <c i="2" r="BG128"/>
  <c r="F37"/>
  <c i="1" r="BB96"/>
  <c i="2" r="BF128"/>
  <c r="J36"/>
  <c i="1" r="AW96"/>
  <c i="2" r="F36"/>
  <c i="1" r="BA96"/>
  <c i="2" r="T128"/>
  <c r="T127"/>
  <c r="T126"/>
  <c r="T125"/>
  <c r="R128"/>
  <c r="R127"/>
  <c r="R126"/>
  <c r="R125"/>
  <c r="P128"/>
  <c r="P127"/>
  <c r="P126"/>
  <c r="P125"/>
  <c i="1" r="AU96"/>
  <c i="2" r="BK128"/>
  <c r="BK127"/>
  <c r="J127"/>
  <c r="BK126"/>
  <c r="J126"/>
  <c r="BK125"/>
  <c r="J125"/>
  <c r="J98"/>
  <c r="J32"/>
  <c i="1" r="AG96"/>
  <c i="2" r="J128"/>
  <c r="BE128"/>
  <c r="J35"/>
  <c i="1" r="AV96"/>
  <c i="2" r="F35"/>
  <c i="1" r="AZ96"/>
  <c i="2" r="J100"/>
  <c r="J99"/>
  <c r="J122"/>
  <c r="J121"/>
  <c r="F119"/>
  <c r="E117"/>
  <c r="J94"/>
  <c r="J93"/>
  <c r="F91"/>
  <c r="E89"/>
  <c r="J41"/>
  <c r="J20"/>
  <c r="E20"/>
  <c r="F122"/>
  <c r="F94"/>
  <c r="J19"/>
  <c r="J17"/>
  <c r="E17"/>
  <c r="F121"/>
  <c r="F93"/>
  <c r="J16"/>
  <c r="J14"/>
  <c r="J119"/>
  <c r="J91"/>
  <c r="E7"/>
  <c r="E113"/>
  <c r="E85"/>
  <c i="1"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8"/>
  <c r="AN98"/>
  <c r="AT97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<sst xmlns="http://schemas.openxmlformats.org/spreadsheetml/2006/main">
  <si>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</si>
  <si>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</si>
  <si>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</si>
  <si>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</si>
  <si>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</si>
  <si>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{cbbb2647-3902-4a15-9412-f7b6f0430def}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</si>
  <si>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</si>
  <si>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</si>
  <si>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</si>
  <si>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</si>
  <si>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</si>
  <si>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</si>
  <si>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</si>
  <si>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26/19</t>
  </si>
  <si>
    <t>Stavba:</t>
  </si>
  <si>
    <t xml:space="preserve">Rychnov nad  Kněžnou, úprava příjezdu k objektu ZŠ u zimního stadionu</t>
  </si>
  <si>
    <t>KSO:</t>
  </si>
  <si>
    <t>822 29 3</t>
  </si>
  <si>
    <t>CC-CZ:</t>
  </si>
  <si>
    <t>21121</t>
  </si>
  <si>
    <t>Místo:</t>
  </si>
  <si>
    <t>Rychnov nad Kněžnou</t>
  </si>
  <si>
    <t>Datum:</t>
  </si>
  <si>
    <t>22. 10. 2019</t>
  </si>
  <si>
    <t>Zadavatel:</t>
  </si>
  <si>
    <t>IČ:</t>
  </si>
  <si>
    <t xml:space="preserve"> </t>
  </si>
  <si>
    <t>DIČ:</t>
  </si>
  <si>
    <t>Zhotovitel:</t>
  </si>
  <si>
    <t>Projektant:</t>
  </si>
  <si>
    <t>VIAPROJEKT s.r.o. HK</t>
  </si>
  <si>
    <t>True</t>
  </si>
  <si>
    <t>Zpracovatel:</t>
  </si>
  <si>
    <t>B.Burešová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</si>
  <si>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</si>
  <si>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</si>
  <si>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</si>
  <si>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</si>
  <si>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</si>
  <si>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</si>
  <si>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</si>
  <si>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</si>
  <si>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</si>
  <si>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</si>
  <si>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</si>
  <si>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</si>
  <si>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</si>
  <si>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</si>
  <si>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</si>
  <si>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</si>
  <si>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</si>
  <si>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</si>
  <si>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</si>
  <si>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</si>
  <si>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</si>
  <si>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</si>
  <si>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</si>
  <si>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</si>
  <si>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</si>
  <si>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</si>
  <si>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</si>
  <si>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</si>
  <si>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</si>
  <si>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</si>
  <si>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</si>
  <si>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</si>
  <si>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</si>
  <si>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</si>
  <si>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</si>
  <si>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</si>
  <si>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</si>
  <si>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</si>
  <si>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</si>
  <si>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</si>
  <si>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</si>
  <si>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</si>
  <si>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</si>
  <si>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</si>
  <si>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</si>
  <si>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</t>
  </si>
  <si>
    <t>D.1.1. Zpevněné plochy</t>
  </si>
  <si>
    <t>STA</t>
  </si>
  <si>
    <t>1</t>
  </si>
  <si>
    <t>{c4b2ff84-0070-4c6e-beae-22cd86153765}</t>
  </si>
  <si>
    <t>2</t>
  </si>
  <si>
    <t>/</t>
  </si>
  <si>
    <t>a</t>
  </si>
  <si>
    <t>příprava území</t>
  </si>
  <si>
    <t>Soupis</t>
  </si>
  <si>
    <t>{dbc7cd16-deb4-4e28-a42a-ee39044036fc}</t>
  </si>
  <si>
    <t>b</t>
  </si>
  <si>
    <t>návrh</t>
  </si>
  <si>
    <t>{50a036a2-94db-4139-b851-a7105bce3910}</t>
  </si>
  <si>
    <t>B</t>
  </si>
  <si>
    <t>Vedlejší a ostatní náklady</t>
  </si>
  <si>
    <t>{115acabf-1897-459b-a283-9b6a37cf6f29}</t>
  </si>
  <si>
    <t>KRYCÍ LIST SOUPISU PRACÍ</t>
  </si>
  <si>
    <t>Objekt:</t>
  </si>
  <si>
    <t>A - D.1.1. Zpevněné plochy</t>
  </si>
  <si>
    <t>Soupis:</t>
  </si>
  <si>
    <t>a -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</si>
  <si>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</si>
  <si>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</si>
  <si>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</si>
  <si>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</si>
  <si>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</si>
  <si>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</si>
  <si>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</si>
  <si>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</si>
  <si>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</si>
  <si>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</si>
  <si>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</si>
  <si>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</si>
  <si>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</si>
  <si>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</si>
  <si>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</si>
  <si>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</si>
  <si>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</si>
  <si>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</si>
  <si>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</si>
  <si>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</si>
  <si>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</si>
  <si>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</si>
  <si>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</si>
  <si>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</si>
  <si>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</si>
  <si>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</si>
  <si>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</si>
  <si>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</si>
  <si>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</si>
  <si>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</si>
  <si>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</si>
  <si>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2019 01</t>
  </si>
  <si>
    <t>4</t>
  </si>
  <si>
    <t>-929840597</t>
  </si>
  <si>
    <t>VV</t>
  </si>
  <si>
    <t>viz. příloha 2.a.</t>
  </si>
  <si>
    <t>55</t>
  </si>
  <si>
    <t>Součet</t>
  </si>
  <si>
    <t>111201401</t>
  </si>
  <si>
    <t>Spálení křovin a stromů průměru kmene do 100 mm</t>
  </si>
  <si>
    <t>-1024031079</t>
  </si>
  <si>
    <t>3</t>
  </si>
  <si>
    <t>113106134</t>
  </si>
  <si>
    <t>Rozebrání dlažeb ze zámkových dlaždic komunikací pro pěší strojně pl do 50 m2</t>
  </si>
  <si>
    <t>1424847141</t>
  </si>
  <si>
    <t>oprava chodníku, viz. příloha 2.a., dlažba se zpětně použije</t>
  </si>
  <si>
    <t>45</t>
  </si>
  <si>
    <t>868427595</t>
  </si>
  <si>
    <t>oprava vjezdu, viz. příloha 2.a., dlažba se zpětně použije</t>
  </si>
  <si>
    <t>31</t>
  </si>
  <si>
    <t>5</t>
  </si>
  <si>
    <t>113107323</t>
  </si>
  <si>
    <t>Odstranění podkladu z kameniva drceného tl 300 mm strojně pl do 50 m2</t>
  </si>
  <si>
    <t>-1930330456</t>
  </si>
  <si>
    <t>oprava chodníku, viz. příloha 2.a.</t>
  </si>
  <si>
    <t>6</t>
  </si>
  <si>
    <t>-1976628676</t>
  </si>
  <si>
    <t>oprava vjezdu. viz. příloha 2.a.</t>
  </si>
  <si>
    <t>7</t>
  </si>
  <si>
    <t>11256973</t>
  </si>
  <si>
    <t>demolice komunikace vozidlové, viz. příloha 2.a.</t>
  </si>
  <si>
    <t>50</t>
  </si>
  <si>
    <t>8</t>
  </si>
  <si>
    <t>113107330</t>
  </si>
  <si>
    <t>Odstranění podkladu z betonu prostého tl 100 mm strojně pl do 50 m2</t>
  </si>
  <si>
    <t>-254868597</t>
  </si>
  <si>
    <t>demolice komunikace vozidlová, viz. příloha 2.a.</t>
  </si>
  <si>
    <t>9</t>
  </si>
  <si>
    <t>113107342</t>
  </si>
  <si>
    <t>Odstranění podkladu živičného tl 100 mm strojně pl do 50 m2</t>
  </si>
  <si>
    <t>528408832</t>
  </si>
  <si>
    <t>10</t>
  </si>
  <si>
    <t>113154112</t>
  </si>
  <si>
    <t>Frézování živičného krytu tl 40 mm pruh š 0,5 m pl do 500 m2 bez překážek v trase</t>
  </si>
  <si>
    <t>617961130</t>
  </si>
  <si>
    <t>702</t>
  </si>
  <si>
    <t>11</t>
  </si>
  <si>
    <t>113202111</t>
  </si>
  <si>
    <t>Vytrhání obrub krajníků obrubníků stojatých</t>
  </si>
  <si>
    <t>m</t>
  </si>
  <si>
    <t>837433674</t>
  </si>
  <si>
    <t>betonový obrubník, viz. příloha 2.a.</t>
  </si>
  <si>
    <t>340</t>
  </si>
  <si>
    <t>12</t>
  </si>
  <si>
    <t>121101103</t>
  </si>
  <si>
    <t>Sejmutí ornice s přemístěním na vzdálenost do 250 m</t>
  </si>
  <si>
    <t>m3</t>
  </si>
  <si>
    <t>722150359</t>
  </si>
  <si>
    <t>435*0,1</t>
  </si>
  <si>
    <t>Ostatní konstrukce a práce, bourání</t>
  </si>
  <si>
    <t>13</t>
  </si>
  <si>
    <t>919731121</t>
  </si>
  <si>
    <t>Zarovnání styčné plochy podkladu nebo krytu živičného tl do 50 mm</t>
  </si>
  <si>
    <t>473321605</t>
  </si>
  <si>
    <t>22</t>
  </si>
  <si>
    <t>14</t>
  </si>
  <si>
    <t>919735111</t>
  </si>
  <si>
    <t>Řezání stávajícího živičného krytu hl do 50 mm</t>
  </si>
  <si>
    <t>809034092</t>
  </si>
  <si>
    <t>91974</t>
  </si>
  <si>
    <t>Prořezání větví v potřebném rozsahu u stávajících dřevin</t>
  </si>
  <si>
    <t>kus</t>
  </si>
  <si>
    <t>-1510863494</t>
  </si>
  <si>
    <t>odhad, viz. příloha 1</t>
  </si>
  <si>
    <t>16</t>
  </si>
  <si>
    <t>979054451</t>
  </si>
  <si>
    <t>Očištění vybouraných zámkových dlaždic s původním spárováním z kameniva těženého</t>
  </si>
  <si>
    <t>1490977836</t>
  </si>
  <si>
    <t>17</t>
  </si>
  <si>
    <t>-1293640843</t>
  </si>
  <si>
    <t>oprava vjezdu, viz. příloha 2.a.</t>
  </si>
  <si>
    <t>18</t>
  </si>
  <si>
    <t>980</t>
  </si>
  <si>
    <t>Ochrana stávajících dřevin bedněním</t>
  </si>
  <si>
    <t>-1204428865</t>
  </si>
  <si>
    <t>montáž+demontáž+materiál</t>
  </si>
  <si>
    <t>19</t>
  </si>
  <si>
    <t>981</t>
  </si>
  <si>
    <t>Vybourání stávající uliční vpusti</t>
  </si>
  <si>
    <t>-667310156</t>
  </si>
  <si>
    <t>výměna vpusti, bourací práce+zemní práce+doprava +poplatek</t>
  </si>
  <si>
    <t>997</t>
  </si>
  <si>
    <t>Přesun sutě</t>
  </si>
  <si>
    <t>20</t>
  </si>
  <si>
    <t>997221551</t>
  </si>
  <si>
    <t>Vodorovná doprava suti ze sypkých materiálů do 1 km</t>
  </si>
  <si>
    <t>t</t>
  </si>
  <si>
    <t>305207108</t>
  </si>
  <si>
    <t>živice</t>
  </si>
  <si>
    <t>(50*0,22)+(702*0,103)</t>
  </si>
  <si>
    <t>235525346</t>
  </si>
  <si>
    <t>suť</t>
  </si>
  <si>
    <t>(50*0,44)+(50*0,24)+(45*0,44)+(31*0,44)</t>
  </si>
  <si>
    <t>997221559</t>
  </si>
  <si>
    <t>Příplatek ZKD 1 km u vodorovné dopravy suti ze sypkých materiálů</t>
  </si>
  <si>
    <t>174124429</t>
  </si>
  <si>
    <t>živice+příplatek za dalších 9 km</t>
  </si>
  <si>
    <t>83,306*9</t>
  </si>
  <si>
    <t>23</t>
  </si>
  <si>
    <t>-1157516265</t>
  </si>
  <si>
    <t>suť+příplatek za dalších 9 km</t>
  </si>
  <si>
    <t>67,44*9</t>
  </si>
  <si>
    <t>24</t>
  </si>
  <si>
    <t>997221571</t>
  </si>
  <si>
    <t>Vodorovná doprava vybouraných hmot do 1 km</t>
  </si>
  <si>
    <t>1171478336</t>
  </si>
  <si>
    <t>vybourané hmoty</t>
  </si>
  <si>
    <t>(340*0,205)</t>
  </si>
  <si>
    <t>25</t>
  </si>
  <si>
    <t>997221579</t>
  </si>
  <si>
    <t>Příplatek ZKD 1 km u vodorovné dopravy vybouraných hmot</t>
  </si>
  <si>
    <t>-179028920</t>
  </si>
  <si>
    <t>vybourané hmoty +příplatek za dalších 9 km</t>
  </si>
  <si>
    <t>69,7*9</t>
  </si>
  <si>
    <t>26</t>
  </si>
  <si>
    <t>997221611</t>
  </si>
  <si>
    <t>Nakládání suti na dopravní prostředky pro vodorovnou dopravu</t>
  </si>
  <si>
    <t>-1171280218</t>
  </si>
  <si>
    <t>27</t>
  </si>
  <si>
    <t>-1660890617</t>
  </si>
  <si>
    <t>28</t>
  </si>
  <si>
    <t>997221612</t>
  </si>
  <si>
    <t>Nakládání vybouraných hmot na dopravní prostředky pro vodorovnou dopravu</t>
  </si>
  <si>
    <t>1609537134</t>
  </si>
  <si>
    <t>vybourané hmooty</t>
  </si>
  <si>
    <t>29</t>
  </si>
  <si>
    <t>997221815</t>
  </si>
  <si>
    <t>Poplatek za uložení na skládce (skládkovné) stavebního odpadu betonového kód odpadu 170 101</t>
  </si>
  <si>
    <t>1255836165</t>
  </si>
  <si>
    <t xml:space="preserve">suť </t>
  </si>
  <si>
    <t>(50*0,24)</t>
  </si>
  <si>
    <t>30</t>
  </si>
  <si>
    <t>1914142813</t>
  </si>
  <si>
    <t>997221845</t>
  </si>
  <si>
    <t>Poplatek za uložení na skládce (skládkovné) odpadu asfaltového bez dehtu kód odpadu 170 302</t>
  </si>
  <si>
    <t>651702362</t>
  </si>
  <si>
    <t>32</t>
  </si>
  <si>
    <t>997221855</t>
  </si>
  <si>
    <t>Poplatek za uložení na skládce (skládkovné) zeminy a kameniva kód odpadu 170 504</t>
  </si>
  <si>
    <t>-558339586</t>
  </si>
  <si>
    <t>(50*0,44)+(45*0,44)+(31*0,44)</t>
  </si>
  <si>
    <t>998</t>
  </si>
  <si>
    <t>Přesun hmot</t>
  </si>
  <si>
    <t>33</t>
  </si>
  <si>
    <t>998223011</t>
  </si>
  <si>
    <t>Přesun hmot pro pozemní komunikace s krytem dlážděným</t>
  </si>
  <si>
    <t>4330333</t>
  </si>
  <si>
    <t>34</t>
  </si>
  <si>
    <t>998223091</t>
  </si>
  <si>
    <t>Příplatek k přesunu hmot pro pozemní komunikace s krytem dlážděným za zvětšený přesun do 1000 m</t>
  </si>
  <si>
    <t>-1819500510</t>
  </si>
  <si>
    <t>b - návrh</t>
  </si>
  <si>
    <t xml:space="preserve">    5 - Komunikace pozemní</t>
  </si>
  <si>
    <t xml:space="preserve">    8 - Trubní vedení</t>
  </si>
  <si>
    <t>122202202</t>
  </si>
  <si>
    <t>Odkopávky a prokopávky nezapažené pro silnice objemu do 1000 m3 v hornině tř. 3</t>
  </si>
  <si>
    <t>-1992279332</t>
  </si>
  <si>
    <t>výkop, viz. příloha 2.c., 2.d.</t>
  </si>
  <si>
    <t>138</t>
  </si>
  <si>
    <t>122202209</t>
  </si>
  <si>
    <t>Příplatek k odkopávkám a prokopávkám pro silnice v hornině tř. 3 za lepivost</t>
  </si>
  <si>
    <t>863578036</t>
  </si>
  <si>
    <t>výkop, 10% z celkové kubatury, viz. příloha 2.c., 2.d.</t>
  </si>
  <si>
    <t>138*0,1</t>
  </si>
  <si>
    <t>130001101</t>
  </si>
  <si>
    <t>Příplatek za ztížení vykopávky v blízkosti podzemního vedení</t>
  </si>
  <si>
    <t>-853813748</t>
  </si>
  <si>
    <t>sondy, viz. příloha 2.c. , 2.d.</t>
  </si>
  <si>
    <t>88679475</t>
  </si>
  <si>
    <t>výkop, 10% z celkové kubatury, viz. příloha 2.c. , 2.d.</t>
  </si>
  <si>
    <t>132201101</t>
  </si>
  <si>
    <t>Hloubení rýh š do 600 mm v hornině tř. 3 objemu do 100 m3</t>
  </si>
  <si>
    <t>-901214644</t>
  </si>
  <si>
    <t>sondy, viz. příloha 2.c., 2.d.</t>
  </si>
  <si>
    <t>162301101</t>
  </si>
  <si>
    <t>Vodorovné přemístění do 500 m výkopku/sypaniny z horniny tř. 1 až 4</t>
  </si>
  <si>
    <t>1463122835</t>
  </si>
  <si>
    <t>ornice pro ohumusování z meziskládky, viz. příloha 2.a.</t>
  </si>
  <si>
    <t>162701105</t>
  </si>
  <si>
    <t>Vodorovné přemístění do 10000 m výkopku/sypaniny z horniny tř. 1 až 4</t>
  </si>
  <si>
    <t>-811349654</t>
  </si>
  <si>
    <t>výkop, viz. příloha 2.c. , 2.d.</t>
  </si>
  <si>
    <t>1799780404</t>
  </si>
  <si>
    <t>SDZ posun, viz. příloha 2.a.</t>
  </si>
  <si>
    <t>0,3*0,3*0,6*1</t>
  </si>
  <si>
    <t>-768408149</t>
  </si>
  <si>
    <t>SDZ návrh, viz. příloha 2.a.</t>
  </si>
  <si>
    <t>(0,3*0,3*0,6*3)</t>
  </si>
  <si>
    <t>-1799293985</t>
  </si>
  <si>
    <t>dovoz scházející ornice pro ohumusování, viz. příloha 2.a.</t>
  </si>
  <si>
    <t>(324*0,15)-(435*0,1)</t>
  </si>
  <si>
    <t>167101101</t>
  </si>
  <si>
    <t>Nakládání výkopku z hornin tř. 1 až 4 do 100 m3</t>
  </si>
  <si>
    <t>-1498204477</t>
  </si>
  <si>
    <t>ornice pro ohumusování, viz. příloha 2.a.</t>
  </si>
  <si>
    <t>324*0,15</t>
  </si>
  <si>
    <t>-1620280103</t>
  </si>
  <si>
    <t>-1500151284</t>
  </si>
  <si>
    <t>171201201</t>
  </si>
  <si>
    <t>Uložení sypaniny na skládky</t>
  </si>
  <si>
    <t>530210402</t>
  </si>
  <si>
    <t>2032351849</t>
  </si>
  <si>
    <t>1067607412</t>
  </si>
  <si>
    <t>SDZ návrh-viz. příloha 2.a.</t>
  </si>
  <si>
    <t>171201211</t>
  </si>
  <si>
    <t>Poplatek za uložení stavebního odpadu - zeminy a kameniva na skládce</t>
  </si>
  <si>
    <t>1924386394</t>
  </si>
  <si>
    <t>138*1,8</t>
  </si>
  <si>
    <t>-995624992</t>
  </si>
  <si>
    <t>SDZ posun. viz. příloha 2.a.</t>
  </si>
  <si>
    <t>(0,3*0,3*0,6*1)*1,8</t>
  </si>
  <si>
    <t>1947497098</t>
  </si>
  <si>
    <t>(0,3*0,3*0,6*3)*1,8</t>
  </si>
  <si>
    <t>181301102</t>
  </si>
  <si>
    <t>Rozprostření ornice tl vrstvy do 150 mm pl do 500 m2 v rovině nebo ve svahu do 1:5</t>
  </si>
  <si>
    <t>2058056034</t>
  </si>
  <si>
    <t>324</t>
  </si>
  <si>
    <t>M</t>
  </si>
  <si>
    <t>181303</t>
  </si>
  <si>
    <t>nákup scházející ornice</t>
  </si>
  <si>
    <t>713159832</t>
  </si>
  <si>
    <t>181411131</t>
  </si>
  <si>
    <t>Založení parkového trávníku výsevem plochy do 1000 m2 v rovině a ve svahu do 1:5</t>
  </si>
  <si>
    <t>-530205660</t>
  </si>
  <si>
    <t>00572410</t>
  </si>
  <si>
    <t>osivo směs travní parková</t>
  </si>
  <si>
    <t>kg</t>
  </si>
  <si>
    <t>-1645544614</t>
  </si>
  <si>
    <t>+ztratné, viz. příloha 2.a.</t>
  </si>
  <si>
    <t>324*0,03*1,15</t>
  </si>
  <si>
    <t>181951101</t>
  </si>
  <si>
    <t>Úprava pláně v hornině tř. 1 až 4 bez zhutnění</t>
  </si>
  <si>
    <t>2125761014</t>
  </si>
  <si>
    <t>zeleň</t>
  </si>
  <si>
    <t>181951102</t>
  </si>
  <si>
    <t>Úprava pláně v hornině tř. 1 až 4 se zhutněním</t>
  </si>
  <si>
    <t>397207111</t>
  </si>
  <si>
    <t>zpevněné plochy</t>
  </si>
  <si>
    <t>132+26+(118*0,5)+45+31</t>
  </si>
  <si>
    <t>Komunikace pozemní</t>
  </si>
  <si>
    <t>564851111</t>
  </si>
  <si>
    <t>Podklad ze štěrkodrtě ŠD tl 150 mm</t>
  </si>
  <si>
    <t>1934229375</t>
  </si>
  <si>
    <t>parkovací stání, štěrkodrť ŠD fr. 0-32, viz. příloha 2.a., 2.b.</t>
  </si>
  <si>
    <t>(130+2)+(118*0,5)</t>
  </si>
  <si>
    <t>2132318433</t>
  </si>
  <si>
    <t>parkovací stání, štěrkodrť ŠD fr. 0-63, viz. příloha 2.a. , 2.b.</t>
  </si>
  <si>
    <t>-98087466</t>
  </si>
  <si>
    <t xml:space="preserve">vyhrazené parkovací stání, štěrkodrť ŚD  fr. 0-63, viz. příloha 2.a., 2.b.</t>
  </si>
  <si>
    <t>506613152</t>
  </si>
  <si>
    <t>vyhrazené parkovací stání, štěrkodrť ŠD fr.0-32m viz. příloha 2.a. , 2.b.</t>
  </si>
  <si>
    <t>564861111</t>
  </si>
  <si>
    <t>Podklad ze štěrkodrtě ŠD tl 200 mm</t>
  </si>
  <si>
    <t>830258260</t>
  </si>
  <si>
    <t>úprava podloží štěrkodrtí ŠD fr. 0-63 v celkové tl. 400 mm, viz. příloha 1 , 2.b.</t>
  </si>
  <si>
    <t>(132+26)*2</t>
  </si>
  <si>
    <t>564871111</t>
  </si>
  <si>
    <t>Podklad ze štěrkodrtě ŠD tl 250 mm</t>
  </si>
  <si>
    <t>96539943</t>
  </si>
  <si>
    <t xml:space="preserve">oprava chodníku. štěrkodrť ŠD fr. 0-32, viz. příloha 2.a.  a 2.b.</t>
  </si>
  <si>
    <t>-156450160</t>
  </si>
  <si>
    <t xml:space="preserve">oprava vjezdy a odrazného pruhu, štěrkodrť ŠD fr. 0-32, viz. příloha 2.a.  a 2.b.</t>
  </si>
  <si>
    <t>573211109</t>
  </si>
  <si>
    <t>Postřik živičný spojovací z asfaltu v množství 0,50 kg/m2</t>
  </si>
  <si>
    <t>2118632615</t>
  </si>
  <si>
    <t>živičný koberec, viz. příloha 2.a., 2.b.</t>
  </si>
  <si>
    <t>577134121</t>
  </si>
  <si>
    <t>Asfaltový beton vrstva obrusná ACO 11 (ABS) tř. I tl 40 mm š přes 3 m z nemodifikovaného asfaltu</t>
  </si>
  <si>
    <t>553203881</t>
  </si>
  <si>
    <t>živičný koberec , viz. příloha 2.a. , 2.b.</t>
  </si>
  <si>
    <t>35</t>
  </si>
  <si>
    <t>57713413</t>
  </si>
  <si>
    <t>Asfaltový beton ACO11 tř.I, průměrná tl. 20 mm přes 3m z nemodifikovaného asfaltu</t>
  </si>
  <si>
    <t>-461324583</t>
  </si>
  <si>
    <t xml:space="preserve">dorovnání příčného sklonu ACO11 v průměrné tl. 20 mm, </t>
  </si>
  <si>
    <t>36</t>
  </si>
  <si>
    <t>596211110</t>
  </si>
  <si>
    <t>Kladení zámkové dlažby komunikací pro pěší tl 60 mm skupiny A pl do 50 m2</t>
  </si>
  <si>
    <t>-1140870273</t>
  </si>
  <si>
    <t>oprava chodníku, použije stávající vybouraná a očištěná dlažba, viz. poříloha 2.a. a 2.b.</t>
  </si>
  <si>
    <t>37</t>
  </si>
  <si>
    <t>596211220</t>
  </si>
  <si>
    <t>Kladení zámkové dlažby komunikací pro pěší tl 80 mm skupiny B pl do 50 m2</t>
  </si>
  <si>
    <t>-806435334</t>
  </si>
  <si>
    <t>oprava vjezdu a odrazného pruhu, použije se stávající vybouiraná a očištěná dlažba, viz. příloha 2.a. a 2.b.</t>
  </si>
  <si>
    <t>38</t>
  </si>
  <si>
    <t>596212210</t>
  </si>
  <si>
    <t>Kladení zámkové dlažby pozemních komunikací tl 80 mm skupiny A pl do 50 m2</t>
  </si>
  <si>
    <t>1777311811</t>
  </si>
  <si>
    <t>vyhrazené parkovací stání, viz. příloha 2.a. , 2.b.</t>
  </si>
  <si>
    <t>39</t>
  </si>
  <si>
    <t>59245020</t>
  </si>
  <si>
    <t>dlažba skladebná betonová 200x100x80mm přírodní</t>
  </si>
  <si>
    <t>-2008535255</t>
  </si>
  <si>
    <t>vyhrazené stání+ztratné, viz. příloha 2.a. , 2.b.</t>
  </si>
  <si>
    <t>26*1,03</t>
  </si>
  <si>
    <t>40</t>
  </si>
  <si>
    <t>596212222</t>
  </si>
  <si>
    <t>Kladení zámkové dlažby pozemních komunikací tl 80 mm skupiny B pl do 300 m2</t>
  </si>
  <si>
    <t>-363984012</t>
  </si>
  <si>
    <t>parkovací stání, viz. příloha 2.a. , 2.b.</t>
  </si>
  <si>
    <t>130+2</t>
  </si>
  <si>
    <t>41</t>
  </si>
  <si>
    <t>59245005</t>
  </si>
  <si>
    <t>dlažba skladebná betonová 200x100x80mm barevná</t>
  </si>
  <si>
    <t>1637092005</t>
  </si>
  <si>
    <t>dělící čáry mezi parkovacími stáními, barva bílá.+ztratné, viz. příloha 2.a. , 2.b.</t>
  </si>
  <si>
    <t>2*1,03</t>
  </si>
  <si>
    <t>42</t>
  </si>
  <si>
    <t>5924501</t>
  </si>
  <si>
    <t>betonová zatravňovací dlažba 210/140/80, barva přírodní</t>
  </si>
  <si>
    <t>1141283071</t>
  </si>
  <si>
    <t>parkovací stání+ztratné, viz. příloha 2.a., 2.b.</t>
  </si>
  <si>
    <t>130*1,02</t>
  </si>
  <si>
    <t>43</t>
  </si>
  <si>
    <t>5924502</t>
  </si>
  <si>
    <t>kamenivo pro výplň spár u zatravňovací dlažby</t>
  </si>
  <si>
    <t>1213123287</t>
  </si>
  <si>
    <t>naložení+dovoz+nákup+pokládka, 28% z celkové plochy, viz. příloha 2.a. , 2.b.</t>
  </si>
  <si>
    <t>(130*0,28)*0,08</t>
  </si>
  <si>
    <t>44</t>
  </si>
  <si>
    <t>596212224</t>
  </si>
  <si>
    <t>Příplatek za kombinaci dvou barev u betonových dlažeb pozemních komunikací tl 80 mm skupiny B</t>
  </si>
  <si>
    <t>-650783369</t>
  </si>
  <si>
    <t>Trubní vedení</t>
  </si>
  <si>
    <t>895941311</t>
  </si>
  <si>
    <t>Zřízení vpusti kanalizační uliční z betonových dílců typ UVB-50</t>
  </si>
  <si>
    <t>-751532837</t>
  </si>
  <si>
    <t>výměna uliční vpusti, viz. příloha 2.a.</t>
  </si>
  <si>
    <t>46</t>
  </si>
  <si>
    <t>59223852</t>
  </si>
  <si>
    <t>dno pro uliční vpusť s kalovou prohlubní betonové 450x300x50mm</t>
  </si>
  <si>
    <t>-1091821379</t>
  </si>
  <si>
    <t>47</t>
  </si>
  <si>
    <t>59223858</t>
  </si>
  <si>
    <t>skruž pro uliční vpusť horní betonová 450x570x50mm</t>
  </si>
  <si>
    <t>-61986049</t>
  </si>
  <si>
    <t>48</t>
  </si>
  <si>
    <t>59223862</t>
  </si>
  <si>
    <t>skruž pro uliční vpusť středová betonová 450x295x50mm</t>
  </si>
  <si>
    <t>-909785197</t>
  </si>
  <si>
    <t>49</t>
  </si>
  <si>
    <t>59223824</t>
  </si>
  <si>
    <t>vpusť uliční skruž betonová 590x500x50mm s výtokem (bez vložky)</t>
  </si>
  <si>
    <t>2104757968</t>
  </si>
  <si>
    <t>899204112</t>
  </si>
  <si>
    <t>Osazení mříží litinových včetně rámů a košů na bahno pro třídu zatížení D400, E600</t>
  </si>
  <si>
    <t>1893938095</t>
  </si>
  <si>
    <t>51</t>
  </si>
  <si>
    <t>28661938</t>
  </si>
  <si>
    <t>mříž litinová 600/40T, 420X620 D400</t>
  </si>
  <si>
    <t>1842088961</t>
  </si>
  <si>
    <t>52</t>
  </si>
  <si>
    <t>28661789</t>
  </si>
  <si>
    <t>koš kalový ocelový pro silniční vpusť 425mm vč. madla</t>
  </si>
  <si>
    <t>1112015830</t>
  </si>
  <si>
    <t>53</t>
  </si>
  <si>
    <t>899231111</t>
  </si>
  <si>
    <t>Výšková úprava uličního vstupu nebo vpusti do 200 mm zvýšením mříže</t>
  </si>
  <si>
    <t>861239788</t>
  </si>
  <si>
    <t>54</t>
  </si>
  <si>
    <t>899331111</t>
  </si>
  <si>
    <t>Výšková úprava uličního vstupu nebo vpusti do 200 mm zvýšením poklopu</t>
  </si>
  <si>
    <t>615588720</t>
  </si>
  <si>
    <t>899431111</t>
  </si>
  <si>
    <t>Výšková úprava uličního vstupu nebo vpusti do 200 mm zvýšením krycího hrnce, šoupěte nebo hydrantu</t>
  </si>
  <si>
    <t>-1603514492</t>
  </si>
  <si>
    <t>56</t>
  </si>
  <si>
    <t>8995</t>
  </si>
  <si>
    <t>napojení uliční vpusti na stávající přípojku</t>
  </si>
  <si>
    <t>1721912103</t>
  </si>
  <si>
    <t>výměna uliční vpustí, montáž+spojovací materiál, viz. příloha 2.a.</t>
  </si>
  <si>
    <t>57</t>
  </si>
  <si>
    <t>914111111</t>
  </si>
  <si>
    <t>Montáž svislé dopravní značky do velikosti 1 m2 objímkami na sloupek nebo konzolu</t>
  </si>
  <si>
    <t>-1532681124</t>
  </si>
  <si>
    <t>1+2+1+3</t>
  </si>
  <si>
    <t>58</t>
  </si>
  <si>
    <t>40445517</t>
  </si>
  <si>
    <t>značka dopravní svislá retroreflexní fólie tř 1 FeZn-Al rám D 700mm</t>
  </si>
  <si>
    <t>-1937666217</t>
  </si>
  <si>
    <t>SDZ návrh-dopravní značka B1, viz. příloha 2.a.</t>
  </si>
  <si>
    <t>59</t>
  </si>
  <si>
    <t>40445512</t>
  </si>
  <si>
    <t>značka dopravní svislá retroreflexní fólie tř 1 FeZn-Al rám 500x500mm</t>
  </si>
  <si>
    <t>-1527239923</t>
  </si>
  <si>
    <t>SDZ návrh-dopravní značka E13, viz. příloha 2.a.</t>
  </si>
  <si>
    <t>60</t>
  </si>
  <si>
    <t>40445535</t>
  </si>
  <si>
    <t>značka dopravní svislá retroreflexní fólie tř 1 FeZn-Al rám 500x700mm</t>
  </si>
  <si>
    <t>277209602</t>
  </si>
  <si>
    <t>SDZ návrh - dopravní značky IP11c (2x)a IP12+symbol O1 (1x), viz. příloha 2.a.</t>
  </si>
  <si>
    <t>2+1</t>
  </si>
  <si>
    <t>61</t>
  </si>
  <si>
    <t>931023721</t>
  </si>
  <si>
    <t>SDZ posun-použije se stávající dopravní značka IP4b, viz. příloha 2.a.</t>
  </si>
  <si>
    <t>62</t>
  </si>
  <si>
    <t>914511111</t>
  </si>
  <si>
    <t>Montáž sloupku dopravních značek délky do 3,5 m s betonovým základem</t>
  </si>
  <si>
    <t>939513603</t>
  </si>
  <si>
    <t>SDZ návrh. viz. příloha 2.a.</t>
  </si>
  <si>
    <t>63</t>
  </si>
  <si>
    <t>40445225</t>
  </si>
  <si>
    <t>sloupek pro dopravní značku Zn D 60mm v 3,5m</t>
  </si>
  <si>
    <t>-1695213224</t>
  </si>
  <si>
    <t>64</t>
  </si>
  <si>
    <t>40445253</t>
  </si>
  <si>
    <t>víčko plastové na sloupek D 60mm</t>
  </si>
  <si>
    <t>-511128274</t>
  </si>
  <si>
    <t>65</t>
  </si>
  <si>
    <t>40445256</t>
  </si>
  <si>
    <t>svorka upínací na sloupek dopravní značky D 60mm</t>
  </si>
  <si>
    <t>1033910554</t>
  </si>
  <si>
    <t>2*7</t>
  </si>
  <si>
    <t>66</t>
  </si>
  <si>
    <t>303708390</t>
  </si>
  <si>
    <t>SDZ posun ,použije se stávající sloupek s víčkem, viz., příloha 2.a.</t>
  </si>
  <si>
    <t>67</t>
  </si>
  <si>
    <t>-1471248188</t>
  </si>
  <si>
    <t>1*2</t>
  </si>
  <si>
    <t>68</t>
  </si>
  <si>
    <t>915131111</t>
  </si>
  <si>
    <t>Vodorovné dopravní značení přechody pro chodce, šipky, symboly základní bílá barva</t>
  </si>
  <si>
    <t>1336608507</t>
  </si>
  <si>
    <t>VDZ návrh - V10f, viz. příloha 2.a.</t>
  </si>
  <si>
    <t>1*1,5</t>
  </si>
  <si>
    <t>69</t>
  </si>
  <si>
    <t>915621111</t>
  </si>
  <si>
    <t>Předznačení vodorovného plošného značení</t>
  </si>
  <si>
    <t>1051463816</t>
  </si>
  <si>
    <t>VDZ návrh - V10f. viz. příloha 2.a.</t>
  </si>
  <si>
    <t>70</t>
  </si>
  <si>
    <t>916231213</t>
  </si>
  <si>
    <t>Osazení chodníkového obrubníku betonového stojatého s boční opěrou do lože z betonu prostého</t>
  </si>
  <si>
    <t>1345287513</t>
  </si>
  <si>
    <t>osazený do betonového lože C20/25nXF3 s opěrou. viz. příloha 2.b.</t>
  </si>
  <si>
    <t>350</t>
  </si>
  <si>
    <t>71</t>
  </si>
  <si>
    <t>59217023</t>
  </si>
  <si>
    <t>obrubník betonový chodníkový 1000x150x250mm</t>
  </si>
  <si>
    <t>1323436317</t>
  </si>
  <si>
    <t xml:space="preserve">+ztratné,barva přírodní,  viz. příloha 2.b.</t>
  </si>
  <si>
    <t>350*1,01</t>
  </si>
  <si>
    <t>72</t>
  </si>
  <si>
    <t>916331112</t>
  </si>
  <si>
    <t>Osazení zahradního obrubníku betonového do lože z betonu s boční opěrou</t>
  </si>
  <si>
    <t>1830686187</t>
  </si>
  <si>
    <t>osazený do betonového lože C20/25nXF3 s opěrou , viz. příloha 2.b.</t>
  </si>
  <si>
    <t>80</t>
  </si>
  <si>
    <t>73</t>
  </si>
  <si>
    <t>59217012</t>
  </si>
  <si>
    <t>obrubník betonový zahradní 500x80x250mm</t>
  </si>
  <si>
    <t>1612770177</t>
  </si>
  <si>
    <t>barva přírodní+ztratné, viz. příloha 2.b.</t>
  </si>
  <si>
    <t>80*1,01</t>
  </si>
  <si>
    <t>74</t>
  </si>
  <si>
    <t>-1882262260</t>
  </si>
  <si>
    <t>osazený do betonového lože C20/25nXF3 s opěrou, viz. příloha 2.b.</t>
  </si>
  <si>
    <t>75</t>
  </si>
  <si>
    <t>59217011</t>
  </si>
  <si>
    <t>obrubník betonový zahradní 500x50x200mm</t>
  </si>
  <si>
    <t>-1396345925</t>
  </si>
  <si>
    <t>barva přírodní + ztratné, viz. příloha 2.b.</t>
  </si>
  <si>
    <t>29*1,01</t>
  </si>
  <si>
    <t>76</t>
  </si>
  <si>
    <t>919121132</t>
  </si>
  <si>
    <t>Těsnění spár zálivkou za studena pro komůrky š 20 mm hl 40 mm s těsnicím profilem</t>
  </si>
  <si>
    <t>1323568155</t>
  </si>
  <si>
    <t>viz. příloha 1 , 2.a.</t>
  </si>
  <si>
    <t>77</t>
  </si>
  <si>
    <t>919726202</t>
  </si>
  <si>
    <t>Geotextilie pro vyztužení, separaci a filtraci tkaná z PP podélná pevnost v tahu do 50 kN/m</t>
  </si>
  <si>
    <t>1050833761</t>
  </si>
  <si>
    <t xml:space="preserve">úprava podloží u parkovacích stání, PP40kN/m, viz. příloha 1,  2.b. </t>
  </si>
  <si>
    <t>132+26</t>
  </si>
  <si>
    <t>78</t>
  </si>
  <si>
    <t>938908411</t>
  </si>
  <si>
    <t>Čištění vozovek splachováním vodou</t>
  </si>
  <si>
    <t>-383722940</t>
  </si>
  <si>
    <t>79</t>
  </si>
  <si>
    <t>1014885607</t>
  </si>
  <si>
    <t>966006132</t>
  </si>
  <si>
    <t>Odstranění značek dopravních nebo orientačních se sloupky s betonovými patkami</t>
  </si>
  <si>
    <t>293975094</t>
  </si>
  <si>
    <t>81</t>
  </si>
  <si>
    <t>966006211</t>
  </si>
  <si>
    <t>Odstranění svislých dopravních značek ze sloupů, sloupků nebo konzol</t>
  </si>
  <si>
    <t>-1211075559</t>
  </si>
  <si>
    <t>SDZ rušené - dopravní značka B28, viz. příloha 2.a.</t>
  </si>
  <si>
    <t>82</t>
  </si>
  <si>
    <t>-1393832693</t>
  </si>
  <si>
    <t>SDZ posun, dopravní značka IP4b, viz. příloha 2.a.</t>
  </si>
  <si>
    <t>83</t>
  </si>
  <si>
    <t>-574667936</t>
  </si>
  <si>
    <t>SDZ rušené</t>
  </si>
  <si>
    <t>1*0,004</t>
  </si>
  <si>
    <t>84</t>
  </si>
  <si>
    <t>-1804580038</t>
  </si>
  <si>
    <t>SDZ rušené+příplatek za dalších 9 km</t>
  </si>
  <si>
    <t>(1*0,004)*9</t>
  </si>
  <si>
    <t>85</t>
  </si>
  <si>
    <t>-1895191908</t>
  </si>
  <si>
    <t>86</t>
  </si>
  <si>
    <t>894603171</t>
  </si>
  <si>
    <t>87</t>
  </si>
  <si>
    <t>1343685073</t>
  </si>
  <si>
    <t>B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</si>
  <si>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</si>
  <si>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</si>
  <si>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</si>
  <si>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</si>
  <si>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</si>
  <si>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</si>
  <si>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</si>
  <si>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</si>
  <si>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</si>
  <si>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</si>
  <si>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011314000</t>
  </si>
  <si>
    <t>Archeologický dohled</t>
  </si>
  <si>
    <t>kpl</t>
  </si>
  <si>
    <t>1024</t>
  </si>
  <si>
    <t>1498306300</t>
  </si>
  <si>
    <t>011324000</t>
  </si>
  <si>
    <t>Archeologický průzkum</t>
  </si>
  <si>
    <t>-288635273</t>
  </si>
  <si>
    <t>012203000</t>
  </si>
  <si>
    <t>Geodetické práce při provádění stavby</t>
  </si>
  <si>
    <t>1861936497</t>
  </si>
  <si>
    <t>012303000</t>
  </si>
  <si>
    <t>Geodetické práce po výstavbě</t>
  </si>
  <si>
    <t>-1052559758</t>
  </si>
  <si>
    <t>013254000</t>
  </si>
  <si>
    <t>Dokumentace skutečného provedení stavby</t>
  </si>
  <si>
    <t>1868383377</t>
  </si>
  <si>
    <t>VRN3</t>
  </si>
  <si>
    <t>Zařízení staveniště</t>
  </si>
  <si>
    <t>030001000</t>
  </si>
  <si>
    <t>-914328332</t>
  </si>
  <si>
    <t>stavební buňky, toiky, napojeni na inž,. sítě atd.</t>
  </si>
  <si>
    <t>034002000</t>
  </si>
  <si>
    <t>Zabezpečení staveniště</t>
  </si>
  <si>
    <t>-1480110810</t>
  </si>
  <si>
    <t>zabezpečení staveniště v souladu s nařízením vlády 591/2006Sb.</t>
  </si>
  <si>
    <t>VRN4</t>
  </si>
  <si>
    <t>Inženýrská činnost</t>
  </si>
  <si>
    <t>043134000</t>
  </si>
  <si>
    <t>Zkoušky zatěžovací</t>
  </si>
  <si>
    <t>-336812485</t>
  </si>
  <si>
    <t>VRN7</t>
  </si>
  <si>
    <t>Provozní vlivy</t>
  </si>
  <si>
    <t>072002000</t>
  </si>
  <si>
    <t>Silniční provoz</t>
  </si>
  <si>
    <t>-1551598588</t>
  </si>
  <si>
    <t>dopravní značení</t>
  </si>
  <si>
    <t>VRN9</t>
  </si>
  <si>
    <t>Ostatní náklady</t>
  </si>
  <si>
    <t>091003000</t>
  </si>
  <si>
    <t>Ostatní náklady bez rozlišení</t>
  </si>
  <si>
    <t>-992271232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</si>
</sst>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3" borderId="6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right" vertical="center"/>
    </xf>
    <xf numFmtId="0" fontId="20" fillId="3" borderId="8" xfId="0" applyFont="1" applyFill="1" applyBorder="1" applyAlignment="1" applyProtection="1">
      <alignment horizontal="left"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1" fillId="0" borderId="19" xfId="0" applyFont="1" applyBorder="1" applyAlignment="1" applyProtection="1">
      <alignment horizontal="left" vertical="center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S4" s="16" t="s">
        <v>11</v>
      </c>
    </row>
    <row r="5" ht="12" customHeight="1">
      <c r="B5" s="20"/>
      <c r="C5" s="21"/>
      <c r="D5" s="24" t="s">
        <v>12</v>
      </c>
      <c r="E5" s="21"/>
      <c r="F5" s="21"/>
      <c r="G5" s="21"/>
      <c r="H5" s="21"/>
      <c r="I5" s="21"/>
      <c r="J5" s="21"/>
      <c r="K5" s="25" t="s">
        <v>13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S5" s="16" t="s">
        <v>6</v>
      </c>
    </row>
    <row r="6" ht="36.96" customHeight="1">
      <c r="B6" s="20"/>
      <c r="C6" s="21"/>
      <c r="D6" s="26" t="s">
        <v>14</v>
      </c>
      <c r="E6" s="21"/>
      <c r="F6" s="21"/>
      <c r="G6" s="21"/>
      <c r="H6" s="21"/>
      <c r="I6" s="21"/>
      <c r="J6" s="21"/>
      <c r="K6" s="27" t="s">
        <v>15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S6" s="16" t="s">
        <v>6</v>
      </c>
    </row>
    <row r="7" ht="12" customHeight="1">
      <c r="B7" s="20"/>
      <c r="C7" s="21"/>
      <c r="D7" s="28" t="s">
        <v>16</v>
      </c>
      <c r="E7" s="21"/>
      <c r="F7" s="21"/>
      <c r="G7" s="21"/>
      <c r="H7" s="21"/>
      <c r="I7" s="21"/>
      <c r="J7" s="21"/>
      <c r="K7" s="25" t="s">
        <v>17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18</v>
      </c>
      <c r="AL7" s="21"/>
      <c r="AM7" s="21"/>
      <c r="AN7" s="25" t="s">
        <v>19</v>
      </c>
      <c r="AO7" s="21"/>
      <c r="AP7" s="21"/>
      <c r="AQ7" s="21"/>
      <c r="AR7" s="19"/>
      <c r="BS7" s="16" t="s">
        <v>6</v>
      </c>
    </row>
    <row r="8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5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5" t="s">
        <v>23</v>
      </c>
      <c r="AO8" s="21"/>
      <c r="AP8" s="21"/>
      <c r="AQ8" s="21"/>
      <c r="AR8" s="19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S9" s="16" t="s">
        <v>6</v>
      </c>
    </row>
    <row r="10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5" t="s">
        <v>1</v>
      </c>
      <c r="AO10" s="21"/>
      <c r="AP10" s="21"/>
      <c r="AQ10" s="21"/>
      <c r="AR10" s="19"/>
      <c r="BS10" s="16" t="s">
        <v>6</v>
      </c>
    </row>
    <row r="11" ht="18.48" customHeight="1">
      <c r="B11" s="20"/>
      <c r="C11" s="21"/>
      <c r="D11" s="21"/>
      <c r="E11" s="25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5" t="s">
        <v>1</v>
      </c>
      <c r="AO11" s="21"/>
      <c r="AP11" s="21"/>
      <c r="AQ11" s="21"/>
      <c r="AR11" s="19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S12" s="16" t="s">
        <v>6</v>
      </c>
    </row>
    <row r="13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25" t="s">
        <v>1</v>
      </c>
      <c r="AO13" s="21"/>
      <c r="AP13" s="21"/>
      <c r="AQ13" s="21"/>
      <c r="AR13" s="19"/>
      <c r="BS13" s="16" t="s">
        <v>6</v>
      </c>
    </row>
    <row r="14">
      <c r="B14" s="20"/>
      <c r="C14" s="21"/>
      <c r="D14" s="21"/>
      <c r="E14" s="25" t="s">
        <v>26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8" t="s">
        <v>27</v>
      </c>
      <c r="AL14" s="21"/>
      <c r="AM14" s="21"/>
      <c r="AN14" s="25" t="s">
        <v>1</v>
      </c>
      <c r="AO14" s="21"/>
      <c r="AP14" s="21"/>
      <c r="AQ14" s="21"/>
      <c r="AR14" s="19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S15" s="16" t="s">
        <v>4</v>
      </c>
    </row>
    <row r="16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5" t="s">
        <v>1</v>
      </c>
      <c r="AO16" s="21"/>
      <c r="AP16" s="21"/>
      <c r="AQ16" s="21"/>
      <c r="AR16" s="19"/>
      <c r="BS16" s="16" t="s">
        <v>4</v>
      </c>
    </row>
    <row r="17" ht="18.48" customHeight="1">
      <c r="B17" s="20"/>
      <c r="C17" s="21"/>
      <c r="D17" s="21"/>
      <c r="E17" s="25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5" t="s">
        <v>1</v>
      </c>
      <c r="AO17" s="21"/>
      <c r="AP17" s="21"/>
      <c r="AQ17" s="21"/>
      <c r="AR17" s="19"/>
      <c r="BS17" s="16" t="s">
        <v>31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S18" s="16" t="s">
        <v>6</v>
      </c>
    </row>
    <row r="19" ht="12" customHeight="1">
      <c r="B19" s="20"/>
      <c r="C19" s="21"/>
      <c r="D19" s="28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5" t="s">
        <v>1</v>
      </c>
      <c r="AO19" s="21"/>
      <c r="AP19" s="21"/>
      <c r="AQ19" s="21"/>
      <c r="AR19" s="19"/>
      <c r="BS19" s="16" t="s">
        <v>6</v>
      </c>
    </row>
    <row r="20" ht="18.48" customHeight="1">
      <c r="B20" s="20"/>
      <c r="C20" s="21"/>
      <c r="D20" s="21"/>
      <c r="E20" s="25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5" t="s">
        <v>1</v>
      </c>
      <c r="AO20" s="21"/>
      <c r="AP20" s="21"/>
      <c r="AQ20" s="21"/>
      <c r="AR20" s="19"/>
      <c r="BS20" s="16" t="s">
        <v>31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</row>
    <row r="22" ht="12" customHeight="1">
      <c r="B22" s="20"/>
      <c r="C22" s="21"/>
      <c r="D22" s="28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</row>
    <row r="23" ht="16.5" customHeight="1">
      <c r="B23" s="20"/>
      <c r="C23" s="21"/>
      <c r="D23" s="21"/>
      <c r="E23" s="29" t="s">
        <v>1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1"/>
      <c r="AP23" s="21"/>
      <c r="AQ23" s="21"/>
      <c r="AR23" s="19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</row>
    <row r="25" ht="6.96" customHeight="1">
      <c r="B25" s="20"/>
      <c r="C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1"/>
      <c r="AQ25" s="21"/>
      <c r="AR25" s="19"/>
    </row>
    <row r="26" s="1" customFormat="1" ht="25.92" customHeight="1">
      <c r="B26" s="31"/>
      <c r="C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5">
        <f>ROUND(AG94,2)</f>
        <v>1349379.6000000001</v>
      </c>
      <c r="AL26" s="34"/>
      <c r="AM26" s="34"/>
      <c r="AN26" s="34"/>
      <c r="AO26" s="34"/>
      <c r="AP26" s="32"/>
      <c r="AQ26" s="32"/>
      <c r="AR26" s="36"/>
    </row>
    <row r="27" s="1" customFormat="1" ht="6.96" customHeight="1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6"/>
    </row>
    <row r="28" s="1" customForma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7" t="s">
        <v>36</v>
      </c>
      <c r="M28" s="37"/>
      <c r="N28" s="37"/>
      <c r="O28" s="37"/>
      <c r="P28" s="37"/>
      <c r="Q28" s="32"/>
      <c r="R28" s="32"/>
      <c r="S28" s="32"/>
      <c r="T28" s="32"/>
      <c r="U28" s="32"/>
      <c r="V28" s="32"/>
      <c r="W28" s="37" t="s">
        <v>37</v>
      </c>
      <c r="X28" s="37"/>
      <c r="Y28" s="37"/>
      <c r="Z28" s="37"/>
      <c r="AA28" s="37"/>
      <c r="AB28" s="37"/>
      <c r="AC28" s="37"/>
      <c r="AD28" s="37"/>
      <c r="AE28" s="37"/>
      <c r="AF28" s="32"/>
      <c r="AG28" s="32"/>
      <c r="AH28" s="32"/>
      <c r="AI28" s="32"/>
      <c r="AJ28" s="32"/>
      <c r="AK28" s="37" t="s">
        <v>38</v>
      </c>
      <c r="AL28" s="37"/>
      <c r="AM28" s="37"/>
      <c r="AN28" s="37"/>
      <c r="AO28" s="37"/>
      <c r="AP28" s="32"/>
      <c r="AQ28" s="32"/>
      <c r="AR28" s="36"/>
    </row>
    <row r="29" s="2" customFormat="1" ht="14.4" customHeight="1">
      <c r="B29" s="38"/>
      <c r="C29" s="39"/>
      <c r="D29" s="28" t="s">
        <v>39</v>
      </c>
      <c r="E29" s="39"/>
      <c r="F29" s="28" t="s">
        <v>40</v>
      </c>
      <c r="G29" s="39"/>
      <c r="H29" s="39"/>
      <c r="I29" s="39"/>
      <c r="J29" s="39"/>
      <c r="K29" s="39"/>
      <c r="L29" s="40">
        <v>0.20999999999999999</v>
      </c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41">
        <f>ROUND(AZ94, 2)</f>
        <v>1349379.6000000001</v>
      </c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41">
        <f>ROUND(AV94, 2)</f>
        <v>283369.71999999997</v>
      </c>
      <c r="AL29" s="39"/>
      <c r="AM29" s="39"/>
      <c r="AN29" s="39"/>
      <c r="AO29" s="39"/>
      <c r="AP29" s="39"/>
      <c r="AQ29" s="39"/>
      <c r="AR29" s="42"/>
    </row>
    <row r="30" s="2" customFormat="1" ht="14.4" customHeight="1">
      <c r="B30" s="38"/>
      <c r="C30" s="39"/>
      <c r="D30" s="39"/>
      <c r="E30" s="39"/>
      <c r="F30" s="28" t="s">
        <v>41</v>
      </c>
      <c r="G30" s="39"/>
      <c r="H30" s="39"/>
      <c r="I30" s="39"/>
      <c r="J30" s="39"/>
      <c r="K30" s="39"/>
      <c r="L30" s="40">
        <v>0.14999999999999999</v>
      </c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41">
        <f>ROUND(BA94, 2)</f>
        <v>0</v>
      </c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41">
        <f>ROUND(AW94, 2)</f>
        <v>0</v>
      </c>
      <c r="AL30" s="39"/>
      <c r="AM30" s="39"/>
      <c r="AN30" s="39"/>
      <c r="AO30" s="39"/>
      <c r="AP30" s="39"/>
      <c r="AQ30" s="39"/>
      <c r="AR30" s="42"/>
    </row>
    <row r="31" hidden="1" s="2" customFormat="1" ht="14.4" customHeight="1">
      <c r="B31" s="38"/>
      <c r="C31" s="39"/>
      <c r="D31" s="39"/>
      <c r="E31" s="39"/>
      <c r="F31" s="28" t="s">
        <v>42</v>
      </c>
      <c r="G31" s="39"/>
      <c r="H31" s="39"/>
      <c r="I31" s="39"/>
      <c r="J31" s="39"/>
      <c r="K31" s="39"/>
      <c r="L31" s="40">
        <v>0.20999999999999999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41">
        <f>ROUND(BB94, 2)</f>
        <v>0</v>
      </c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41">
        <v>0</v>
      </c>
      <c r="AL31" s="39"/>
      <c r="AM31" s="39"/>
      <c r="AN31" s="39"/>
      <c r="AO31" s="39"/>
      <c r="AP31" s="39"/>
      <c r="AQ31" s="39"/>
      <c r="AR31" s="42"/>
    </row>
    <row r="32" hidden="1" s="2" customFormat="1" ht="14.4" customHeight="1">
      <c r="B32" s="38"/>
      <c r="C32" s="39"/>
      <c r="D32" s="39"/>
      <c r="E32" s="39"/>
      <c r="F32" s="28" t="s">
        <v>43</v>
      </c>
      <c r="G32" s="39"/>
      <c r="H32" s="39"/>
      <c r="I32" s="39"/>
      <c r="J32" s="39"/>
      <c r="K32" s="39"/>
      <c r="L32" s="40">
        <v>0.14999999999999999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41">
        <f>ROUND(BC94, 2)</f>
        <v>0</v>
      </c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41">
        <v>0</v>
      </c>
      <c r="AL32" s="39"/>
      <c r="AM32" s="39"/>
      <c r="AN32" s="39"/>
      <c r="AO32" s="39"/>
      <c r="AP32" s="39"/>
      <c r="AQ32" s="39"/>
      <c r="AR32" s="42"/>
    </row>
    <row r="33" hidden="1" s="2" customFormat="1" ht="14.4" customHeight="1">
      <c r="B33" s="38"/>
      <c r="C33" s="39"/>
      <c r="D33" s="39"/>
      <c r="E33" s="39"/>
      <c r="F33" s="28" t="s">
        <v>44</v>
      </c>
      <c r="G33" s="39"/>
      <c r="H33" s="39"/>
      <c r="I33" s="39"/>
      <c r="J33" s="39"/>
      <c r="K33" s="39"/>
      <c r="L33" s="40">
        <v>0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41">
        <f>ROUND(BD94, 2)</f>
        <v>0</v>
      </c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41">
        <v>0</v>
      </c>
      <c r="AL33" s="39"/>
      <c r="AM33" s="39"/>
      <c r="AN33" s="39"/>
      <c r="AO33" s="39"/>
      <c r="AP33" s="39"/>
      <c r="AQ33" s="39"/>
      <c r="AR33" s="42"/>
    </row>
    <row r="34" s="1" customFormat="1" ht="6.96" customHeight="1"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6"/>
    </row>
    <row r="35" s="1" customFormat="1" ht="25.92" customHeight="1">
      <c r="B35" s="31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47" t="s">
        <v>47</v>
      </c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8">
        <f>SUM(AK26:AK33)</f>
        <v>1632749.3200000001</v>
      </c>
      <c r="AL35" s="45"/>
      <c r="AM35" s="45"/>
      <c r="AN35" s="45"/>
      <c r="AO35" s="49"/>
      <c r="AP35" s="43"/>
      <c r="AQ35" s="43"/>
      <c r="AR35" s="36"/>
    </row>
    <row r="36" s="1" customFormat="1" ht="6.96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6"/>
    </row>
    <row r="37" s="1" customFormat="1" ht="14.4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6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1"/>
      <c r="C49" s="32"/>
      <c r="D49" s="50" t="s">
        <v>48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49</v>
      </c>
      <c r="AI49" s="51"/>
      <c r="AJ49" s="51"/>
      <c r="AK49" s="51"/>
      <c r="AL49" s="51"/>
      <c r="AM49" s="51"/>
      <c r="AN49" s="51"/>
      <c r="AO49" s="51"/>
      <c r="AP49" s="32"/>
      <c r="AQ49" s="32"/>
      <c r="AR49" s="36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1"/>
      <c r="C60" s="32"/>
      <c r="D60" s="52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52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52" t="s">
        <v>50</v>
      </c>
      <c r="AI60" s="34"/>
      <c r="AJ60" s="34"/>
      <c r="AK60" s="34"/>
      <c r="AL60" s="34"/>
      <c r="AM60" s="52" t="s">
        <v>51</v>
      </c>
      <c r="AN60" s="34"/>
      <c r="AO60" s="34"/>
      <c r="AP60" s="32"/>
      <c r="AQ60" s="32"/>
      <c r="AR60" s="36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1"/>
      <c r="C64" s="32"/>
      <c r="D64" s="50" t="s">
        <v>52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0" t="s">
        <v>53</v>
      </c>
      <c r="AI64" s="51"/>
      <c r="AJ64" s="51"/>
      <c r="AK64" s="51"/>
      <c r="AL64" s="51"/>
      <c r="AM64" s="51"/>
      <c r="AN64" s="51"/>
      <c r="AO64" s="51"/>
      <c r="AP64" s="32"/>
      <c r="AQ64" s="32"/>
      <c r="AR64" s="36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1"/>
      <c r="C75" s="32"/>
      <c r="D75" s="52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52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52" t="s">
        <v>50</v>
      </c>
      <c r="AI75" s="34"/>
      <c r="AJ75" s="34"/>
      <c r="AK75" s="34"/>
      <c r="AL75" s="34"/>
      <c r="AM75" s="52" t="s">
        <v>51</v>
      </c>
      <c r="AN75" s="34"/>
      <c r="AO75" s="34"/>
      <c r="AP75" s="32"/>
      <c r="AQ75" s="32"/>
      <c r="AR75" s="36"/>
    </row>
    <row r="76" s="1" customFormat="1"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6"/>
    </row>
    <row r="77" s="1" customFormat="1" ht="6.96" customHeight="1"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6"/>
    </row>
    <row r="81" s="1" customFormat="1" ht="6.96" customHeight="1"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6"/>
    </row>
    <row r="82" s="1" customFormat="1" ht="24.96" customHeight="1">
      <c r="B82" s="31"/>
      <c r="C82" s="22" t="s">
        <v>54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6"/>
    </row>
    <row r="83" s="1" customFormat="1" ht="6.96" customHeight="1"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6"/>
    </row>
    <row r="84" s="3" customFormat="1" ht="12" customHeight="1">
      <c r="B84" s="57"/>
      <c r="C84" s="28" t="s">
        <v>12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26/19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="4" customFormat="1" ht="36.96" customHeight="1">
      <c r="B85" s="60"/>
      <c r="C85" s="61" t="s">
        <v>14</v>
      </c>
      <c r="D85" s="62"/>
      <c r="E85" s="62"/>
      <c r="F85" s="62"/>
      <c r="G85" s="62"/>
      <c r="H85" s="62"/>
      <c r="I85" s="62"/>
      <c r="J85" s="62"/>
      <c r="K85" s="62"/>
      <c r="L85" s="63" t="str">
        <f>K6</f>
        <v xml:space="preserve">Rychnov nad  Kněžnou, úprava příjezdu k objektu ZŠ u zimního stadionu</v>
      </c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4"/>
    </row>
    <row r="86" s="1" customFormat="1" ht="6.96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6"/>
    </row>
    <row r="87" s="1" customFormat="1" ht="12" customHeight="1">
      <c r="B87" s="31"/>
      <c r="C87" s="28" t="s">
        <v>20</v>
      </c>
      <c r="D87" s="32"/>
      <c r="E87" s="32"/>
      <c r="F87" s="32"/>
      <c r="G87" s="32"/>
      <c r="H87" s="32"/>
      <c r="I87" s="32"/>
      <c r="J87" s="32"/>
      <c r="K87" s="32"/>
      <c r="L87" s="65" t="str">
        <f>IF(K8="","",K8)</f>
        <v>Rychnov nad Kněžnou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8" t="s">
        <v>22</v>
      </c>
      <c r="AJ87" s="32"/>
      <c r="AK87" s="32"/>
      <c r="AL87" s="32"/>
      <c r="AM87" s="66" t="str">
        <f>IF(AN8= "","",AN8)</f>
        <v>22. 10. 2019</v>
      </c>
      <c r="AN87" s="66"/>
      <c r="AO87" s="32"/>
      <c r="AP87" s="32"/>
      <c r="AQ87" s="32"/>
      <c r="AR87" s="36"/>
    </row>
    <row r="88" s="1" customFormat="1" ht="6.96" customHeight="1"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6"/>
    </row>
    <row r="89" s="1" customFormat="1" ht="15.15" customHeight="1">
      <c r="B89" s="31"/>
      <c r="C89" s="28" t="s">
        <v>24</v>
      </c>
      <c r="D89" s="32"/>
      <c r="E89" s="32"/>
      <c r="F89" s="32"/>
      <c r="G89" s="32"/>
      <c r="H89" s="32"/>
      <c r="I89" s="32"/>
      <c r="J89" s="32"/>
      <c r="K89" s="32"/>
      <c r="L89" s="58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8" t="s">
        <v>29</v>
      </c>
      <c r="AJ89" s="32"/>
      <c r="AK89" s="32"/>
      <c r="AL89" s="32"/>
      <c r="AM89" s="67" t="str">
        <f>IF(E17="","",E17)</f>
        <v>VIAPROJEKT s.r.o. HK</v>
      </c>
      <c r="AN89" s="58"/>
      <c r="AO89" s="58"/>
      <c r="AP89" s="58"/>
      <c r="AQ89" s="32"/>
      <c r="AR89" s="36"/>
      <c r="AS89" s="68" t="s">
        <v>55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</row>
    <row r="90" s="1" customFormat="1" ht="15.15" customHeight="1">
      <c r="B90" s="31"/>
      <c r="C90" s="28" t="s">
        <v>28</v>
      </c>
      <c r="D90" s="32"/>
      <c r="E90" s="32"/>
      <c r="F90" s="32"/>
      <c r="G90" s="32"/>
      <c r="H90" s="32"/>
      <c r="I90" s="32"/>
      <c r="J90" s="32"/>
      <c r="K90" s="32"/>
      <c r="L90" s="58" t="str">
        <f>IF(E14="","",E14)</f>
        <v xml:space="preserve"> 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8" t="s">
        <v>32</v>
      </c>
      <c r="AJ90" s="32"/>
      <c r="AK90" s="32"/>
      <c r="AL90" s="32"/>
      <c r="AM90" s="67" t="str">
        <f>IF(E20="","",E20)</f>
        <v>B.Burešová</v>
      </c>
      <c r="AN90" s="58"/>
      <c r="AO90" s="58"/>
      <c r="AP90" s="58"/>
      <c r="AQ90" s="32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</row>
    <row r="91" s="1" customFormat="1" ht="10.8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6"/>
      <c r="AS91" s="76"/>
      <c r="AT91" s="77"/>
      <c r="AU91" s="78"/>
      <c r="AV91" s="78"/>
      <c r="AW91" s="78"/>
      <c r="AX91" s="78"/>
      <c r="AY91" s="78"/>
      <c r="AZ91" s="78"/>
      <c r="BA91" s="78"/>
      <c r="BB91" s="78"/>
      <c r="BC91" s="78"/>
      <c r="BD91" s="79"/>
    </row>
    <row r="92" s="1" customFormat="1" ht="29.28" customHeight="1">
      <c r="B92" s="31"/>
      <c r="C92" s="80" t="s">
        <v>56</v>
      </c>
      <c r="D92" s="81"/>
      <c r="E92" s="81"/>
      <c r="F92" s="81"/>
      <c r="G92" s="81"/>
      <c r="H92" s="82"/>
      <c r="I92" s="83" t="s">
        <v>57</v>
      </c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4" t="s">
        <v>58</v>
      </c>
      <c r="AH92" s="81"/>
      <c r="AI92" s="81"/>
      <c r="AJ92" s="81"/>
      <c r="AK92" s="81"/>
      <c r="AL92" s="81"/>
      <c r="AM92" s="81"/>
      <c r="AN92" s="83" t="s">
        <v>59</v>
      </c>
      <c r="AO92" s="81"/>
      <c r="AP92" s="85"/>
      <c r="AQ92" s="86" t="s">
        <v>60</v>
      </c>
      <c r="AR92" s="36"/>
      <c r="AS92" s="87" t="s">
        <v>61</v>
      </c>
      <c r="AT92" s="88" t="s">
        <v>62</v>
      </c>
      <c r="AU92" s="88" t="s">
        <v>63</v>
      </c>
      <c r="AV92" s="88" t="s">
        <v>64</v>
      </c>
      <c r="AW92" s="88" t="s">
        <v>65</v>
      </c>
      <c r="AX92" s="88" t="s">
        <v>66</v>
      </c>
      <c r="AY92" s="88" t="s">
        <v>67</v>
      </c>
      <c r="AZ92" s="88" t="s">
        <v>68</v>
      </c>
      <c r="BA92" s="88" t="s">
        <v>69</v>
      </c>
      <c r="BB92" s="88" t="s">
        <v>70</v>
      </c>
      <c r="BC92" s="88" t="s">
        <v>71</v>
      </c>
      <c r="BD92" s="89" t="s">
        <v>72</v>
      </c>
    </row>
    <row r="93" s="1" customFormat="1" ht="10.8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6"/>
      <c r="AS93" s="90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2"/>
    </row>
    <row r="94" s="5" customFormat="1" ht="32.4" customHeight="1">
      <c r="B94" s="93"/>
      <c r="C94" s="94" t="s">
        <v>73</v>
      </c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6">
        <f>ROUND(AG95+AG98,2)</f>
        <v>1349379.6000000001</v>
      </c>
      <c r="AH94" s="96"/>
      <c r="AI94" s="96"/>
      <c r="AJ94" s="96"/>
      <c r="AK94" s="96"/>
      <c r="AL94" s="96"/>
      <c r="AM94" s="96"/>
      <c r="AN94" s="97">
        <f>SUM(AG94,AT94)</f>
        <v>1632749.3200000001</v>
      </c>
      <c r="AO94" s="97"/>
      <c r="AP94" s="97"/>
      <c r="AQ94" s="98" t="s">
        <v>1</v>
      </c>
      <c r="AR94" s="99"/>
      <c r="AS94" s="100">
        <f>ROUND(AS95+AS98,2)</f>
        <v>0</v>
      </c>
      <c r="AT94" s="101">
        <f>ROUND(SUM(AV94:AW94),2)</f>
        <v>283369.71999999997</v>
      </c>
      <c r="AU94" s="102">
        <f>ROUND(AU95+AU98,5)</f>
        <v>899.12714000000005</v>
      </c>
      <c r="AV94" s="101">
        <f>ROUND(AZ94*L29,2)</f>
        <v>283369.71999999997</v>
      </c>
      <c r="AW94" s="101">
        <f>ROUND(BA94*L30,2)</f>
        <v>0</v>
      </c>
      <c r="AX94" s="101">
        <f>ROUND(BB94*L29,2)</f>
        <v>0</v>
      </c>
      <c r="AY94" s="101">
        <f>ROUND(BC94*L30,2)</f>
        <v>0</v>
      </c>
      <c r="AZ94" s="101">
        <f>ROUND(AZ95+AZ98,2)</f>
        <v>1349379.6000000001</v>
      </c>
      <c r="BA94" s="101">
        <f>ROUND(BA95+BA98,2)</f>
        <v>0</v>
      </c>
      <c r="BB94" s="101">
        <f>ROUND(BB95+BB98,2)</f>
        <v>0</v>
      </c>
      <c r="BC94" s="101">
        <f>ROUND(BC95+BC98,2)</f>
        <v>0</v>
      </c>
      <c r="BD94" s="103">
        <f>ROUND(BD95+BD98,2)</f>
        <v>0</v>
      </c>
      <c r="BS94" s="104" t="s">
        <v>74</v>
      </c>
      <c r="BT94" s="104" t="s">
        <v>75</v>
      </c>
      <c r="BU94" s="105" t="s">
        <v>76</v>
      </c>
      <c r="BV94" s="104" t="s">
        <v>77</v>
      </c>
      <c r="BW94" s="104" t="s">
        <v>5</v>
      </c>
      <c r="BX94" s="104" t="s">
        <v>78</v>
      </c>
      <c r="CL94" s="104" t="s">
        <v>17</v>
      </c>
    </row>
    <row r="95" s="6" customFormat="1" ht="16.5" customHeight="1">
      <c r="B95" s="106"/>
      <c r="C95" s="107"/>
      <c r="D95" s="108" t="s">
        <v>79</v>
      </c>
      <c r="E95" s="108"/>
      <c r="F95" s="108"/>
      <c r="G95" s="108"/>
      <c r="H95" s="108"/>
      <c r="I95" s="109"/>
      <c r="J95" s="108" t="s">
        <v>80</v>
      </c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108"/>
      <c r="AG95" s="110">
        <f>ROUND(SUM(AG96:AG97),2)</f>
        <v>1228379.6000000001</v>
      </c>
      <c r="AH95" s="109"/>
      <c r="AI95" s="109"/>
      <c r="AJ95" s="109"/>
      <c r="AK95" s="109"/>
      <c r="AL95" s="109"/>
      <c r="AM95" s="109"/>
      <c r="AN95" s="111">
        <f>SUM(AG95,AT95)</f>
        <v>1486339.3200000001</v>
      </c>
      <c r="AO95" s="109"/>
      <c r="AP95" s="109"/>
      <c r="AQ95" s="112" t="s">
        <v>81</v>
      </c>
      <c r="AR95" s="113"/>
      <c r="AS95" s="114">
        <f>ROUND(SUM(AS96:AS97),2)</f>
        <v>0</v>
      </c>
      <c r="AT95" s="115">
        <f>ROUND(SUM(AV95:AW95),2)</f>
        <v>257959.72</v>
      </c>
      <c r="AU95" s="116">
        <f>ROUND(SUM(AU96:AU97),5)</f>
        <v>899.12714000000005</v>
      </c>
      <c r="AV95" s="115">
        <f>ROUND(AZ95*L29,2)</f>
        <v>257959.72</v>
      </c>
      <c r="AW95" s="115">
        <f>ROUND(BA95*L30,2)</f>
        <v>0</v>
      </c>
      <c r="AX95" s="115">
        <f>ROUND(BB95*L29,2)</f>
        <v>0</v>
      </c>
      <c r="AY95" s="115">
        <f>ROUND(BC95*L30,2)</f>
        <v>0</v>
      </c>
      <c r="AZ95" s="115">
        <f>ROUND(SUM(AZ96:AZ97),2)</f>
        <v>1228379.6000000001</v>
      </c>
      <c r="BA95" s="115">
        <f>ROUND(SUM(BA96:BA97),2)</f>
        <v>0</v>
      </c>
      <c r="BB95" s="115">
        <f>ROUND(SUM(BB96:BB97),2)</f>
        <v>0</v>
      </c>
      <c r="BC95" s="115">
        <f>ROUND(SUM(BC96:BC97),2)</f>
        <v>0</v>
      </c>
      <c r="BD95" s="117">
        <f>ROUND(SUM(BD96:BD97),2)</f>
        <v>0</v>
      </c>
      <c r="BS95" s="118" t="s">
        <v>74</v>
      </c>
      <c r="BT95" s="118" t="s">
        <v>82</v>
      </c>
      <c r="BU95" s="118" t="s">
        <v>76</v>
      </c>
      <c r="BV95" s="118" t="s">
        <v>77</v>
      </c>
      <c r="BW95" s="118" t="s">
        <v>83</v>
      </c>
      <c r="BX95" s="118" t="s">
        <v>5</v>
      </c>
      <c r="CL95" s="118" t="s">
        <v>17</v>
      </c>
      <c r="CM95" s="118" t="s">
        <v>84</v>
      </c>
    </row>
    <row r="96" s="3" customFormat="1" ht="16.5" customHeight="1">
      <c r="A96" s="119" t="s">
        <v>85</v>
      </c>
      <c r="B96" s="57"/>
      <c r="C96" s="120"/>
      <c r="D96" s="120"/>
      <c r="E96" s="121" t="s">
        <v>86</v>
      </c>
      <c r="F96" s="121"/>
      <c r="G96" s="121"/>
      <c r="H96" s="121"/>
      <c r="I96" s="121"/>
      <c r="J96" s="120"/>
      <c r="K96" s="121" t="s">
        <v>87</v>
      </c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2">
        <f>'a - příprava území'!J32</f>
        <v>348020.22999999998</v>
      </c>
      <c r="AH96" s="120"/>
      <c r="AI96" s="120"/>
      <c r="AJ96" s="120"/>
      <c r="AK96" s="120"/>
      <c r="AL96" s="120"/>
      <c r="AM96" s="120"/>
      <c r="AN96" s="122">
        <f>SUM(AG96,AT96)</f>
        <v>421104.47999999998</v>
      </c>
      <c r="AO96" s="120"/>
      <c r="AP96" s="120"/>
      <c r="AQ96" s="123" t="s">
        <v>88</v>
      </c>
      <c r="AR96" s="59"/>
      <c r="AS96" s="124">
        <v>0</v>
      </c>
      <c r="AT96" s="125">
        <f>ROUND(SUM(AV96:AW96),2)</f>
        <v>73084.25</v>
      </c>
      <c r="AU96" s="126">
        <f>'a - příprava území'!P125</f>
        <v>292.43828400000007</v>
      </c>
      <c r="AV96" s="125">
        <f>'a - příprava území'!J35</f>
        <v>73084.25</v>
      </c>
      <c r="AW96" s="125">
        <f>'a - příprava území'!J36</f>
        <v>0</v>
      </c>
      <c r="AX96" s="125">
        <f>'a - příprava území'!J37</f>
        <v>0</v>
      </c>
      <c r="AY96" s="125">
        <f>'a - příprava území'!J38</f>
        <v>0</v>
      </c>
      <c r="AZ96" s="125">
        <f>'a - příprava území'!F35</f>
        <v>348020.22999999998</v>
      </c>
      <c r="BA96" s="125">
        <f>'a - příprava území'!F36</f>
        <v>0</v>
      </c>
      <c r="BB96" s="125">
        <f>'a - příprava území'!F37</f>
        <v>0</v>
      </c>
      <c r="BC96" s="125">
        <f>'a - příprava území'!F38</f>
        <v>0</v>
      </c>
      <c r="BD96" s="127">
        <f>'a - příprava území'!F39</f>
        <v>0</v>
      </c>
      <c r="BT96" s="128" t="s">
        <v>84</v>
      </c>
      <c r="BV96" s="128" t="s">
        <v>77</v>
      </c>
      <c r="BW96" s="128" t="s">
        <v>89</v>
      </c>
      <c r="BX96" s="128" t="s">
        <v>83</v>
      </c>
      <c r="CL96" s="128" t="s">
        <v>17</v>
      </c>
    </row>
    <row r="97" s="3" customFormat="1" ht="16.5" customHeight="1">
      <c r="A97" s="119" t="s">
        <v>85</v>
      </c>
      <c r="B97" s="57"/>
      <c r="C97" s="120"/>
      <c r="D97" s="120"/>
      <c r="E97" s="121" t="s">
        <v>90</v>
      </c>
      <c r="F97" s="121"/>
      <c r="G97" s="121"/>
      <c r="H97" s="121"/>
      <c r="I97" s="121"/>
      <c r="J97" s="120"/>
      <c r="K97" s="121" t="s">
        <v>91</v>
      </c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2">
        <f>'b - návrh'!J32</f>
        <v>880359.37</v>
      </c>
      <c r="AH97" s="120"/>
      <c r="AI97" s="120"/>
      <c r="AJ97" s="120"/>
      <c r="AK97" s="120"/>
      <c r="AL97" s="120"/>
      <c r="AM97" s="120"/>
      <c r="AN97" s="122">
        <f>SUM(AG97,AT97)</f>
        <v>1065234.8400000001</v>
      </c>
      <c r="AO97" s="120"/>
      <c r="AP97" s="120"/>
      <c r="AQ97" s="123" t="s">
        <v>88</v>
      </c>
      <c r="AR97" s="59"/>
      <c r="AS97" s="124">
        <v>0</v>
      </c>
      <c r="AT97" s="125">
        <f>ROUND(SUM(AV97:AW97),2)</f>
        <v>184875.47</v>
      </c>
      <c r="AU97" s="126">
        <f>'b - návrh'!P127</f>
        <v>606.6888560000001</v>
      </c>
      <c r="AV97" s="125">
        <f>'b - návrh'!J35</f>
        <v>184875.47</v>
      </c>
      <c r="AW97" s="125">
        <f>'b - návrh'!J36</f>
        <v>0</v>
      </c>
      <c r="AX97" s="125">
        <f>'b - návrh'!J37</f>
        <v>0</v>
      </c>
      <c r="AY97" s="125">
        <f>'b - návrh'!J38</f>
        <v>0</v>
      </c>
      <c r="AZ97" s="125">
        <f>'b - návrh'!F35</f>
        <v>880359.37</v>
      </c>
      <c r="BA97" s="125">
        <f>'b - návrh'!F36</f>
        <v>0</v>
      </c>
      <c r="BB97" s="125">
        <f>'b - návrh'!F37</f>
        <v>0</v>
      </c>
      <c r="BC97" s="125">
        <f>'b - návrh'!F38</f>
        <v>0</v>
      </c>
      <c r="BD97" s="127">
        <f>'b - návrh'!F39</f>
        <v>0</v>
      </c>
      <c r="BT97" s="128" t="s">
        <v>84</v>
      </c>
      <c r="BV97" s="128" t="s">
        <v>77</v>
      </c>
      <c r="BW97" s="128" t="s">
        <v>92</v>
      </c>
      <c r="BX97" s="128" t="s">
        <v>83</v>
      </c>
      <c r="CL97" s="128" t="s">
        <v>17</v>
      </c>
    </row>
    <row r="98" s="6" customFormat="1" ht="16.5" customHeight="1">
      <c r="A98" s="119" t="s">
        <v>85</v>
      </c>
      <c r="B98" s="106"/>
      <c r="C98" s="107"/>
      <c r="D98" s="108" t="s">
        <v>93</v>
      </c>
      <c r="E98" s="108"/>
      <c r="F98" s="108"/>
      <c r="G98" s="108"/>
      <c r="H98" s="108"/>
      <c r="I98" s="109"/>
      <c r="J98" s="108" t="s">
        <v>94</v>
      </c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11">
        <f>'B - Vedlejší a ostatní ná...'!J30</f>
        <v>121000</v>
      </c>
      <c r="AH98" s="109"/>
      <c r="AI98" s="109"/>
      <c r="AJ98" s="109"/>
      <c r="AK98" s="109"/>
      <c r="AL98" s="109"/>
      <c r="AM98" s="109"/>
      <c r="AN98" s="111">
        <f>SUM(AG98,AT98)</f>
        <v>146410</v>
      </c>
      <c r="AO98" s="109"/>
      <c r="AP98" s="109"/>
      <c r="AQ98" s="112" t="s">
        <v>81</v>
      </c>
      <c r="AR98" s="113"/>
      <c r="AS98" s="129">
        <v>0</v>
      </c>
      <c r="AT98" s="130">
        <f>ROUND(SUM(AV98:AW98),2)</f>
        <v>25410</v>
      </c>
      <c r="AU98" s="131">
        <f>'B - Vedlejší a ostatní ná...'!P122</f>
        <v>0</v>
      </c>
      <c r="AV98" s="130">
        <f>'B - Vedlejší a ostatní ná...'!J33</f>
        <v>25410</v>
      </c>
      <c r="AW98" s="130">
        <f>'B - Vedlejší a ostatní ná...'!J34</f>
        <v>0</v>
      </c>
      <c r="AX98" s="130">
        <f>'B - Vedlejší a ostatní ná...'!J35</f>
        <v>0</v>
      </c>
      <c r="AY98" s="130">
        <f>'B - Vedlejší a ostatní ná...'!J36</f>
        <v>0</v>
      </c>
      <c r="AZ98" s="130">
        <f>'B - Vedlejší a ostatní ná...'!F33</f>
        <v>121000</v>
      </c>
      <c r="BA98" s="130">
        <f>'B - Vedlejší a ostatní ná...'!F34</f>
        <v>0</v>
      </c>
      <c r="BB98" s="130">
        <f>'B - Vedlejší a ostatní ná...'!F35</f>
        <v>0</v>
      </c>
      <c r="BC98" s="130">
        <f>'B - Vedlejší a ostatní ná...'!F36</f>
        <v>0</v>
      </c>
      <c r="BD98" s="132">
        <f>'B - Vedlejší a ostatní ná...'!F37</f>
        <v>0</v>
      </c>
      <c r="BT98" s="118" t="s">
        <v>82</v>
      </c>
      <c r="BV98" s="118" t="s">
        <v>77</v>
      </c>
      <c r="BW98" s="118" t="s">
        <v>95</v>
      </c>
      <c r="BX98" s="118" t="s">
        <v>5</v>
      </c>
      <c r="CL98" s="118" t="s">
        <v>17</v>
      </c>
      <c r="CM98" s="118" t="s">
        <v>84</v>
      </c>
    </row>
    <row r="99" s="1" customFormat="1" ht="30" customHeight="1"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6"/>
    </row>
    <row r="100" s="1" customFormat="1" ht="6.96" customHeight="1"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36"/>
    </row>
  </sheetData>
  <sheetProtection sheet="1" formatColumns="0" formatRows="0" objects="1" scenarios="1" spinCount="100000" saltValue="vshlKt0wmFSt++GJjXVPgH09/wXdB8qe1m+IE2K0s25VZ4t9nOGngR7Lm6rmg6Giup3FVJ5h7RmQCI6VjGCeZQ==" hashValue="wiYwMHA73JJ6QE+uBM178QdrEXbW+PdCO4c/U6FS85jhqbZDGRfxFCvVMrRIow5s0WknH7PyprdD2mrJxKwfqQ==" algorithmName="SHA-512" password="CC35"/>
  <mergeCells count="52">
    <mergeCell ref="AS89:AT91"/>
    <mergeCell ref="AM89:AP89"/>
    <mergeCell ref="AM90:AP90"/>
    <mergeCell ref="AN92:AP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4:AM94"/>
    <mergeCell ref="AN94:AP9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W29:AE29"/>
    <mergeCell ref="W32:AE32"/>
    <mergeCell ref="W30:AE30"/>
    <mergeCell ref="W31:AE31"/>
    <mergeCell ref="W33:AE33"/>
    <mergeCell ref="X35:AB35"/>
    <mergeCell ref="AK35:AO35"/>
    <mergeCell ref="C92:G92"/>
    <mergeCell ref="L85:AO85"/>
    <mergeCell ref="AM87:AN87"/>
    <mergeCell ref="I92:AF92"/>
    <mergeCell ref="AG92:AM92"/>
    <mergeCell ref="D95:H95"/>
    <mergeCell ref="J95:AF95"/>
    <mergeCell ref="E96:I96"/>
    <mergeCell ref="K96:AF96"/>
    <mergeCell ref="E97:I97"/>
    <mergeCell ref="K97:AF97"/>
    <mergeCell ref="D98:H98"/>
    <mergeCell ref="J98:AF98"/>
  </mergeCells>
  <hyperlinks>
    <hyperlink ref="A96" location="'a - příprava území'!C2" display="/"/>
    <hyperlink ref="A97" location="'b - návrh'!C2" display="/"/>
    <hyperlink ref="A98" location="'B - Vedlejší a ostatní n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21"/>
    </row>
    <row r="2" ht="36.96" customHeight="1">
      <c r="L2"/>
      <c r="AT2" s="16" t="s">
        <v>89</v>
      </c>
    </row>
    <row r="3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9"/>
      <c r="AT3" s="16" t="s">
        <v>84</v>
      </c>
    </row>
    <row r="4" ht="24.96" customHeight="1">
      <c r="B4" s="19"/>
      <c r="D4" s="135" t="s">
        <v>96</v>
      </c>
      <c r="L4" s="19"/>
      <c r="M4" s="136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7" t="s">
        <v>14</v>
      </c>
      <c r="L6" s="19"/>
    </row>
    <row r="7" ht="16.5" customHeight="1">
      <c r="B7" s="19"/>
      <c r="E7" s="138" t="str">
        <f>'Rekapitulace stavby'!K6</f>
        <v xml:space="preserve">Rychnov nad  Kněžnou, úprava příjezdu k objektu ZŠ u zimního stadionu</v>
      </c>
      <c r="F7" s="137"/>
      <c r="G7" s="137"/>
      <c r="H7" s="137"/>
      <c r="L7" s="19"/>
    </row>
    <row r="8" ht="12" customHeight="1">
      <c r="B8" s="19"/>
      <c r="D8" s="137" t="s">
        <v>97</v>
      </c>
      <c r="L8" s="19"/>
    </row>
    <row r="9" s="1" customFormat="1" ht="16.5" customHeight="1">
      <c r="B9" s="36"/>
      <c r="E9" s="138" t="s">
        <v>98</v>
      </c>
      <c r="F9" s="1"/>
      <c r="G9" s="1"/>
      <c r="H9" s="1"/>
      <c r="L9" s="36"/>
    </row>
    <row r="10" s="1" customFormat="1" ht="12" customHeight="1">
      <c r="B10" s="36"/>
      <c r="D10" s="137" t="s">
        <v>99</v>
      </c>
      <c r="L10" s="36"/>
    </row>
    <row r="11" s="1" customFormat="1" ht="36.96" customHeight="1">
      <c r="B11" s="36"/>
      <c r="E11" s="139" t="s">
        <v>100</v>
      </c>
      <c r="F11" s="1"/>
      <c r="G11" s="1"/>
      <c r="H11" s="1"/>
      <c r="L11" s="36"/>
    </row>
    <row r="12" s="1" customFormat="1">
      <c r="B12" s="36"/>
      <c r="L12" s="36"/>
    </row>
    <row r="13" s="1" customFormat="1" ht="12" customHeight="1">
      <c r="B13" s="36"/>
      <c r="D13" s="137" t="s">
        <v>16</v>
      </c>
      <c r="F13" s="128" t="s">
        <v>17</v>
      </c>
      <c r="I13" s="137" t="s">
        <v>18</v>
      </c>
      <c r="J13" s="128" t="s">
        <v>1</v>
      </c>
      <c r="L13" s="36"/>
    </row>
    <row r="14" s="1" customFormat="1" ht="12" customHeight="1">
      <c r="B14" s="36"/>
      <c r="D14" s="137" t="s">
        <v>20</v>
      </c>
      <c r="F14" s="128" t="s">
        <v>21</v>
      </c>
      <c r="I14" s="137" t="s">
        <v>22</v>
      </c>
      <c r="J14" s="140" t="str">
        <f>'Rekapitulace stavby'!AN8</f>
        <v>22. 10. 2019</v>
      </c>
      <c r="L14" s="36"/>
    </row>
    <row r="15" s="1" customFormat="1" ht="10.8" customHeight="1">
      <c r="B15" s="36"/>
      <c r="L15" s="36"/>
    </row>
    <row r="16" s="1" customFormat="1" ht="12" customHeight="1">
      <c r="B16" s="36"/>
      <c r="D16" s="137" t="s">
        <v>24</v>
      </c>
      <c r="I16" s="137" t="s">
        <v>25</v>
      </c>
      <c r="J16" s="128" t="str">
        <f>IF('Rekapitulace stavby'!AN10="","",'Rekapitulace stavby'!AN10)</f>
        <v/>
      </c>
      <c r="L16" s="36"/>
    </row>
    <row r="17" s="1" customFormat="1" ht="18" customHeight="1">
      <c r="B17" s="36"/>
      <c r="E17" s="128" t="str">
        <f>IF('Rekapitulace stavby'!E11="","",'Rekapitulace stavby'!E11)</f>
        <v xml:space="preserve"> </v>
      </c>
      <c r="I17" s="137" t="s">
        <v>27</v>
      </c>
      <c r="J17" s="128" t="str">
        <f>IF('Rekapitulace stavby'!AN11="","",'Rekapitulace stavby'!AN11)</f>
        <v/>
      </c>
      <c r="L17" s="36"/>
    </row>
    <row r="18" s="1" customFormat="1" ht="6.96" customHeight="1">
      <c r="B18" s="36"/>
      <c r="L18" s="36"/>
    </row>
    <row r="19" s="1" customFormat="1" ht="12" customHeight="1">
      <c r="B19" s="36"/>
      <c r="D19" s="137" t="s">
        <v>28</v>
      </c>
      <c r="I19" s="137" t="s">
        <v>25</v>
      </c>
      <c r="J19" s="128" t="str">
        <f>'Rekapitulace stavby'!AN13</f>
        <v/>
      </c>
      <c r="L19" s="36"/>
    </row>
    <row r="20" s="1" customFormat="1" ht="18" customHeight="1">
      <c r="B20" s="36"/>
      <c r="E20" s="128" t="str">
        <f>'Rekapitulace stavby'!E14</f>
        <v xml:space="preserve"> </v>
      </c>
      <c r="F20" s="128"/>
      <c r="G20" s="128"/>
      <c r="H20" s="128"/>
      <c r="I20" s="137" t="s">
        <v>27</v>
      </c>
      <c r="J20" s="128" t="str">
        <f>'Rekapitulace stavby'!AN14</f>
        <v/>
      </c>
      <c r="L20" s="36"/>
    </row>
    <row r="21" s="1" customFormat="1" ht="6.96" customHeight="1">
      <c r="B21" s="36"/>
      <c r="L21" s="36"/>
    </row>
    <row r="22" s="1" customFormat="1" ht="12" customHeight="1">
      <c r="B22" s="36"/>
      <c r="D22" s="137" t="s">
        <v>29</v>
      </c>
      <c r="I22" s="137" t="s">
        <v>25</v>
      </c>
      <c r="J22" s="128" t="s">
        <v>1</v>
      </c>
      <c r="L22" s="36"/>
    </row>
    <row r="23" s="1" customFormat="1" ht="18" customHeight="1">
      <c r="B23" s="36"/>
      <c r="E23" s="128" t="s">
        <v>30</v>
      </c>
      <c r="I23" s="137" t="s">
        <v>27</v>
      </c>
      <c r="J23" s="128" t="s">
        <v>1</v>
      </c>
      <c r="L23" s="36"/>
    </row>
    <row r="24" s="1" customFormat="1" ht="6.96" customHeight="1">
      <c r="B24" s="36"/>
      <c r="L24" s="36"/>
    </row>
    <row r="25" s="1" customFormat="1" ht="12" customHeight="1">
      <c r="B25" s="36"/>
      <c r="D25" s="137" t="s">
        <v>32</v>
      </c>
      <c r="I25" s="137" t="s">
        <v>25</v>
      </c>
      <c r="J25" s="128" t="s">
        <v>1</v>
      </c>
      <c r="L25" s="36"/>
    </row>
    <row r="26" s="1" customFormat="1" ht="18" customHeight="1">
      <c r="B26" s="36"/>
      <c r="E26" s="128" t="s">
        <v>33</v>
      </c>
      <c r="I26" s="137" t="s">
        <v>27</v>
      </c>
      <c r="J26" s="128" t="s">
        <v>1</v>
      </c>
      <c r="L26" s="36"/>
    </row>
    <row r="27" s="1" customFormat="1" ht="6.96" customHeight="1">
      <c r="B27" s="36"/>
      <c r="L27" s="36"/>
    </row>
    <row r="28" s="1" customFormat="1" ht="12" customHeight="1">
      <c r="B28" s="36"/>
      <c r="D28" s="137" t="s">
        <v>34</v>
      </c>
      <c r="L28" s="36"/>
    </row>
    <row r="29" s="7" customFormat="1" ht="16.5" customHeight="1">
      <c r="B29" s="141"/>
      <c r="E29" s="142" t="s">
        <v>1</v>
      </c>
      <c r="F29" s="142"/>
      <c r="G29" s="142"/>
      <c r="H29" s="142"/>
      <c r="L29" s="141"/>
    </row>
    <row r="30" s="1" customFormat="1" ht="6.96" customHeight="1">
      <c r="B30" s="36"/>
      <c r="L30" s="36"/>
    </row>
    <row r="31" s="1" customFormat="1" ht="6.96" customHeight="1">
      <c r="B31" s="36"/>
      <c r="D31" s="70"/>
      <c r="E31" s="70"/>
      <c r="F31" s="70"/>
      <c r="G31" s="70"/>
      <c r="H31" s="70"/>
      <c r="I31" s="70"/>
      <c r="J31" s="70"/>
      <c r="K31" s="70"/>
      <c r="L31" s="36"/>
    </row>
    <row r="32" s="1" customFormat="1" ht="25.44" customHeight="1">
      <c r="B32" s="36"/>
      <c r="D32" s="143" t="s">
        <v>35</v>
      </c>
      <c r="J32" s="144">
        <f>ROUND(J125, 2)</f>
        <v>348020.22999999998</v>
      </c>
      <c r="L32" s="36"/>
    </row>
    <row r="33" s="1" customFormat="1" ht="6.96" customHeight="1">
      <c r="B33" s="36"/>
      <c r="D33" s="70"/>
      <c r="E33" s="70"/>
      <c r="F33" s="70"/>
      <c r="G33" s="70"/>
      <c r="H33" s="70"/>
      <c r="I33" s="70"/>
      <c r="J33" s="70"/>
      <c r="K33" s="70"/>
      <c r="L33" s="36"/>
    </row>
    <row r="34" s="1" customFormat="1" ht="14.4" customHeight="1">
      <c r="B34" s="36"/>
      <c r="F34" s="145" t="s">
        <v>37</v>
      </c>
      <c r="I34" s="145" t="s">
        <v>36</v>
      </c>
      <c r="J34" s="145" t="s">
        <v>38</v>
      </c>
      <c r="L34" s="36"/>
    </row>
    <row r="35" s="1" customFormat="1" ht="14.4" customHeight="1">
      <c r="B35" s="36"/>
      <c r="D35" s="146" t="s">
        <v>39</v>
      </c>
      <c r="E35" s="137" t="s">
        <v>40</v>
      </c>
      <c r="F35" s="147">
        <f>ROUND((SUM(BE125:BE260)),  2)</f>
        <v>348020.22999999998</v>
      </c>
      <c r="I35" s="148">
        <v>0.20999999999999999</v>
      </c>
      <c r="J35" s="147">
        <f>ROUND(((SUM(BE125:BE260))*I35),  2)</f>
        <v>73084.25</v>
      </c>
      <c r="L35" s="36"/>
    </row>
    <row r="36" s="1" customFormat="1" ht="14.4" customHeight="1">
      <c r="B36" s="36"/>
      <c r="E36" s="137" t="s">
        <v>41</v>
      </c>
      <c r="F36" s="147">
        <f>ROUND((SUM(BF125:BF260)),  2)</f>
        <v>0</v>
      </c>
      <c r="I36" s="148">
        <v>0.14999999999999999</v>
      </c>
      <c r="J36" s="147">
        <f>ROUND(((SUM(BF125:BF260))*I36),  2)</f>
        <v>0</v>
      </c>
      <c r="L36" s="36"/>
    </row>
    <row r="37" hidden="1" s="1" customFormat="1" ht="14.4" customHeight="1">
      <c r="B37" s="36"/>
      <c r="E37" s="137" t="s">
        <v>42</v>
      </c>
      <c r="F37" s="147">
        <f>ROUND((SUM(BG125:BG260)),  2)</f>
        <v>0</v>
      </c>
      <c r="I37" s="148">
        <v>0.20999999999999999</v>
      </c>
      <c r="J37" s="147">
        <f>0</f>
        <v>0</v>
      </c>
      <c r="L37" s="36"/>
    </row>
    <row r="38" hidden="1" s="1" customFormat="1" ht="14.4" customHeight="1">
      <c r="B38" s="36"/>
      <c r="E38" s="137" t="s">
        <v>43</v>
      </c>
      <c r="F38" s="147">
        <f>ROUND((SUM(BH125:BH260)),  2)</f>
        <v>0</v>
      </c>
      <c r="I38" s="148">
        <v>0.14999999999999999</v>
      </c>
      <c r="J38" s="147">
        <f>0</f>
        <v>0</v>
      </c>
      <c r="L38" s="36"/>
    </row>
    <row r="39" hidden="1" s="1" customFormat="1" ht="14.4" customHeight="1">
      <c r="B39" s="36"/>
      <c r="E39" s="137" t="s">
        <v>44</v>
      </c>
      <c r="F39" s="147">
        <f>ROUND((SUM(BI125:BI260)),  2)</f>
        <v>0</v>
      </c>
      <c r="I39" s="148">
        <v>0</v>
      </c>
      <c r="J39" s="147">
        <f>0</f>
        <v>0</v>
      </c>
      <c r="L39" s="36"/>
    </row>
    <row r="40" s="1" customFormat="1" ht="6.96" customHeight="1">
      <c r="B40" s="36"/>
      <c r="L40" s="36"/>
    </row>
    <row r="41" s="1" customFormat="1" ht="25.44" customHeight="1">
      <c r="B41" s="36"/>
      <c r="C41" s="149"/>
      <c r="D41" s="150" t="s">
        <v>45</v>
      </c>
      <c r="E41" s="151"/>
      <c r="F41" s="151"/>
      <c r="G41" s="152" t="s">
        <v>46</v>
      </c>
      <c r="H41" s="153" t="s">
        <v>47</v>
      </c>
      <c r="I41" s="151"/>
      <c r="J41" s="154">
        <f>SUM(J32:J39)</f>
        <v>421104.47999999998</v>
      </c>
      <c r="K41" s="155"/>
      <c r="L41" s="36"/>
    </row>
    <row r="42" s="1" customFormat="1" ht="14.4" customHeight="1">
      <c r="B42" s="36"/>
      <c r="L42" s="36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36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36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36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36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36"/>
      <c r="D65" s="156" t="s">
        <v>52</v>
      </c>
      <c r="E65" s="157"/>
      <c r="F65" s="157"/>
      <c r="G65" s="156" t="s">
        <v>53</v>
      </c>
      <c r="H65" s="157"/>
      <c r="I65" s="157"/>
      <c r="J65" s="157"/>
      <c r="K65" s="157"/>
      <c r="L65" s="36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36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36"/>
    </row>
    <row r="77" s="1" customFormat="1" ht="14.4" customHeight="1"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36"/>
    </row>
    <row r="81" s="1" customFormat="1" ht="6.96" customHeight="1"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36"/>
    </row>
    <row r="82" s="1" customFormat="1" ht="24.96" customHeight="1">
      <c r="B82" s="31"/>
      <c r="C82" s="22" t="s">
        <v>101</v>
      </c>
      <c r="D82" s="32"/>
      <c r="E82" s="32"/>
      <c r="F82" s="32"/>
      <c r="G82" s="32"/>
      <c r="H82" s="32"/>
      <c r="I82" s="32"/>
      <c r="J82" s="32"/>
      <c r="K82" s="32"/>
      <c r="L82" s="36"/>
    </row>
    <row r="83" s="1" customFormat="1" ht="6.96" customHeight="1"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6"/>
    </row>
    <row r="84" s="1" customFormat="1" ht="12" customHeight="1">
      <c r="B84" s="31"/>
      <c r="C84" s="28" t="s">
        <v>14</v>
      </c>
      <c r="D84" s="32"/>
      <c r="E84" s="32"/>
      <c r="F84" s="32"/>
      <c r="G84" s="32"/>
      <c r="H84" s="32"/>
      <c r="I84" s="32"/>
      <c r="J84" s="32"/>
      <c r="K84" s="32"/>
      <c r="L84" s="36"/>
    </row>
    <row r="85" s="1" customFormat="1" ht="16.5" customHeight="1">
      <c r="B85" s="31"/>
      <c r="C85" s="32"/>
      <c r="D85" s="32"/>
      <c r="E85" s="166" t="str">
        <f>E7</f>
        <v xml:space="preserve">Rychnov nad  Kněžnou, úprava příjezdu k objektu ZŠ u zimního stadionu</v>
      </c>
      <c r="F85" s="28"/>
      <c r="G85" s="28"/>
      <c r="H85" s="28"/>
      <c r="I85" s="32"/>
      <c r="J85" s="32"/>
      <c r="K85" s="32"/>
      <c r="L85" s="36"/>
    </row>
    <row r="86" ht="12" customHeight="1">
      <c r="B86" s="20"/>
      <c r="C86" s="28" t="s">
        <v>97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1" customFormat="1" ht="16.5" customHeight="1">
      <c r="B87" s="31"/>
      <c r="C87" s="32"/>
      <c r="D87" s="32"/>
      <c r="E87" s="166" t="s">
        <v>98</v>
      </c>
      <c r="F87" s="32"/>
      <c r="G87" s="32"/>
      <c r="H87" s="32"/>
      <c r="I87" s="32"/>
      <c r="J87" s="32"/>
      <c r="K87" s="32"/>
      <c r="L87" s="36"/>
    </row>
    <row r="88" s="1" customFormat="1" ht="12" customHeight="1">
      <c r="B88" s="31"/>
      <c r="C88" s="28" t="s">
        <v>99</v>
      </c>
      <c r="D88" s="32"/>
      <c r="E88" s="32"/>
      <c r="F88" s="32"/>
      <c r="G88" s="32"/>
      <c r="H88" s="32"/>
      <c r="I88" s="32"/>
      <c r="J88" s="32"/>
      <c r="K88" s="32"/>
      <c r="L88" s="36"/>
    </row>
    <row r="89" s="1" customFormat="1" ht="16.5" customHeight="1">
      <c r="B89" s="31"/>
      <c r="C89" s="32"/>
      <c r="D89" s="32"/>
      <c r="E89" s="63" t="str">
        <f>E11</f>
        <v>a - příprava území</v>
      </c>
      <c r="F89" s="32"/>
      <c r="G89" s="32"/>
      <c r="H89" s="32"/>
      <c r="I89" s="32"/>
      <c r="J89" s="32"/>
      <c r="K89" s="32"/>
      <c r="L89" s="36"/>
    </row>
    <row r="90" s="1" customFormat="1" ht="6.96" customHeight="1"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6"/>
    </row>
    <row r="91" s="1" customFormat="1" ht="12" customHeight="1">
      <c r="B91" s="31"/>
      <c r="C91" s="28" t="s">
        <v>20</v>
      </c>
      <c r="D91" s="32"/>
      <c r="E91" s="32"/>
      <c r="F91" s="25" t="str">
        <f>F14</f>
        <v>Rychnov nad Kněžnou</v>
      </c>
      <c r="G91" s="32"/>
      <c r="H91" s="32"/>
      <c r="I91" s="28" t="s">
        <v>22</v>
      </c>
      <c r="J91" s="66" t="str">
        <f>IF(J14="","",J14)</f>
        <v>22. 10. 2019</v>
      </c>
      <c r="K91" s="32"/>
      <c r="L91" s="36"/>
    </row>
    <row r="92" s="1" customFormat="1" ht="6.96" customHeight="1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6"/>
    </row>
    <row r="93" s="1" customFormat="1" ht="27.9" customHeight="1">
      <c r="B93" s="31"/>
      <c r="C93" s="28" t="s">
        <v>24</v>
      </c>
      <c r="D93" s="32"/>
      <c r="E93" s="32"/>
      <c r="F93" s="25" t="str">
        <f>E17</f>
        <v xml:space="preserve"> </v>
      </c>
      <c r="G93" s="32"/>
      <c r="H93" s="32"/>
      <c r="I93" s="28" t="s">
        <v>29</v>
      </c>
      <c r="J93" s="29" t="str">
        <f>E23</f>
        <v>VIAPROJEKT s.r.o. HK</v>
      </c>
      <c r="K93" s="32"/>
      <c r="L93" s="36"/>
    </row>
    <row r="94" s="1" customFormat="1" ht="15.15" customHeight="1">
      <c r="B94" s="31"/>
      <c r="C94" s="28" t="s">
        <v>28</v>
      </c>
      <c r="D94" s="32"/>
      <c r="E94" s="32"/>
      <c r="F94" s="25" t="str">
        <f>IF(E20="","",E20)</f>
        <v xml:space="preserve"> </v>
      </c>
      <c r="G94" s="32"/>
      <c r="H94" s="32"/>
      <c r="I94" s="28" t="s">
        <v>32</v>
      </c>
      <c r="J94" s="29" t="str">
        <f>E26</f>
        <v>B.Burešová</v>
      </c>
      <c r="K94" s="32"/>
      <c r="L94" s="36"/>
    </row>
    <row r="95" s="1" customFormat="1" ht="10.32" customHeight="1"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6"/>
    </row>
    <row r="96" s="1" customFormat="1" ht="29.28" customHeight="1">
      <c r="B96" s="31"/>
      <c r="C96" s="167" t="s">
        <v>102</v>
      </c>
      <c r="D96" s="168"/>
      <c r="E96" s="168"/>
      <c r="F96" s="168"/>
      <c r="G96" s="168"/>
      <c r="H96" s="168"/>
      <c r="I96" s="168"/>
      <c r="J96" s="169" t="s">
        <v>103</v>
      </c>
      <c r="K96" s="168"/>
      <c r="L96" s="36"/>
    </row>
    <row r="97" s="1" customFormat="1" ht="10.32" customHeight="1"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6"/>
    </row>
    <row r="98" s="1" customFormat="1" ht="22.8" customHeight="1">
      <c r="B98" s="31"/>
      <c r="C98" s="170" t="s">
        <v>104</v>
      </c>
      <c r="D98" s="32"/>
      <c r="E98" s="32"/>
      <c r="F98" s="32"/>
      <c r="G98" s="32"/>
      <c r="H98" s="32"/>
      <c r="I98" s="32"/>
      <c r="J98" s="97">
        <f>J125</f>
        <v>348020.23000000004</v>
      </c>
      <c r="K98" s="32"/>
      <c r="L98" s="36"/>
      <c r="AU98" s="16" t="s">
        <v>105</v>
      </c>
    </row>
    <row r="99" s="8" customFormat="1" ht="24.96" customHeight="1">
      <c r="B99" s="171"/>
      <c r="C99" s="172"/>
      <c r="D99" s="173" t="s">
        <v>106</v>
      </c>
      <c r="E99" s="174"/>
      <c r="F99" s="174"/>
      <c r="G99" s="174"/>
      <c r="H99" s="174"/>
      <c r="I99" s="174"/>
      <c r="J99" s="175">
        <f>J126</f>
        <v>348020.23000000004</v>
      </c>
      <c r="K99" s="172"/>
      <c r="L99" s="176"/>
    </row>
    <row r="100" s="9" customFormat="1" ht="19.92" customHeight="1">
      <c r="B100" s="177"/>
      <c r="C100" s="120"/>
      <c r="D100" s="178" t="s">
        <v>107</v>
      </c>
      <c r="E100" s="179"/>
      <c r="F100" s="179"/>
      <c r="G100" s="179"/>
      <c r="H100" s="179"/>
      <c r="I100" s="179"/>
      <c r="J100" s="180">
        <f>J127</f>
        <v>154129.29999999999</v>
      </c>
      <c r="K100" s="120"/>
      <c r="L100" s="181"/>
    </row>
    <row r="101" s="9" customFormat="1" ht="19.92" customHeight="1">
      <c r="B101" s="177"/>
      <c r="C101" s="120"/>
      <c r="D101" s="178" t="s">
        <v>108</v>
      </c>
      <c r="E101" s="179"/>
      <c r="F101" s="179"/>
      <c r="G101" s="179"/>
      <c r="H101" s="179"/>
      <c r="I101" s="179"/>
      <c r="J101" s="180">
        <f>J176</f>
        <v>25405</v>
      </c>
      <c r="K101" s="120"/>
      <c r="L101" s="181"/>
    </row>
    <row r="102" s="9" customFormat="1" ht="19.92" customHeight="1">
      <c r="B102" s="177"/>
      <c r="C102" s="120"/>
      <c r="D102" s="178" t="s">
        <v>109</v>
      </c>
      <c r="E102" s="179"/>
      <c r="F102" s="179"/>
      <c r="G102" s="179"/>
      <c r="H102" s="179"/>
      <c r="I102" s="179"/>
      <c r="J102" s="180">
        <f>J205</f>
        <v>168479.74000000002</v>
      </c>
      <c r="K102" s="120"/>
      <c r="L102" s="181"/>
    </row>
    <row r="103" s="9" customFormat="1" ht="19.92" customHeight="1">
      <c r="B103" s="177"/>
      <c r="C103" s="120"/>
      <c r="D103" s="178" t="s">
        <v>110</v>
      </c>
      <c r="E103" s="179"/>
      <c r="F103" s="179"/>
      <c r="G103" s="179"/>
      <c r="H103" s="179"/>
      <c r="I103" s="179"/>
      <c r="J103" s="180">
        <f>J258</f>
        <v>6.1900000000000004</v>
      </c>
      <c r="K103" s="120"/>
      <c r="L103" s="181"/>
    </row>
    <row r="104" s="1" customFormat="1" ht="21.84" customHeight="1"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6"/>
    </row>
    <row r="105" s="1" customFormat="1" ht="6.96" customHeight="1"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36"/>
    </row>
    <row r="109" s="1" customFormat="1" ht="6.96" customHeight="1"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36"/>
    </row>
    <row r="110" s="1" customFormat="1" ht="24.96" customHeight="1">
      <c r="B110" s="31"/>
      <c r="C110" s="22" t="s">
        <v>111</v>
      </c>
      <c r="D110" s="32"/>
      <c r="E110" s="32"/>
      <c r="F110" s="32"/>
      <c r="G110" s="32"/>
      <c r="H110" s="32"/>
      <c r="I110" s="32"/>
      <c r="J110" s="32"/>
      <c r="K110" s="32"/>
      <c r="L110" s="36"/>
    </row>
    <row r="111" s="1" customFormat="1" ht="6.96" customHeight="1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6"/>
    </row>
    <row r="112" s="1" customFormat="1" ht="12" customHeight="1">
      <c r="B112" s="31"/>
      <c r="C112" s="28" t="s">
        <v>14</v>
      </c>
      <c r="D112" s="32"/>
      <c r="E112" s="32"/>
      <c r="F112" s="32"/>
      <c r="G112" s="32"/>
      <c r="H112" s="32"/>
      <c r="I112" s="32"/>
      <c r="J112" s="32"/>
      <c r="K112" s="32"/>
      <c r="L112" s="36"/>
    </row>
    <row r="113" s="1" customFormat="1" ht="16.5" customHeight="1">
      <c r="B113" s="31"/>
      <c r="C113" s="32"/>
      <c r="D113" s="32"/>
      <c r="E113" s="166" t="str">
        <f>E7</f>
        <v xml:space="preserve">Rychnov nad  Kněžnou, úprava příjezdu k objektu ZŠ u zimního stadionu</v>
      </c>
      <c r="F113" s="28"/>
      <c r="G113" s="28"/>
      <c r="H113" s="28"/>
      <c r="I113" s="32"/>
      <c r="J113" s="32"/>
      <c r="K113" s="32"/>
      <c r="L113" s="36"/>
    </row>
    <row r="114" ht="12" customHeight="1">
      <c r="B114" s="20"/>
      <c r="C114" s="28" t="s">
        <v>97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1" customFormat="1" ht="16.5" customHeight="1">
      <c r="B115" s="31"/>
      <c r="C115" s="32"/>
      <c r="D115" s="32"/>
      <c r="E115" s="166" t="s">
        <v>98</v>
      </c>
      <c r="F115" s="32"/>
      <c r="G115" s="32"/>
      <c r="H115" s="32"/>
      <c r="I115" s="32"/>
      <c r="J115" s="32"/>
      <c r="K115" s="32"/>
      <c r="L115" s="36"/>
    </row>
    <row r="116" s="1" customFormat="1" ht="12" customHeight="1">
      <c r="B116" s="31"/>
      <c r="C116" s="28" t="s">
        <v>99</v>
      </c>
      <c r="D116" s="32"/>
      <c r="E116" s="32"/>
      <c r="F116" s="32"/>
      <c r="G116" s="32"/>
      <c r="H116" s="32"/>
      <c r="I116" s="32"/>
      <c r="J116" s="32"/>
      <c r="K116" s="32"/>
      <c r="L116" s="36"/>
    </row>
    <row r="117" s="1" customFormat="1" ht="16.5" customHeight="1">
      <c r="B117" s="31"/>
      <c r="C117" s="32"/>
      <c r="D117" s="32"/>
      <c r="E117" s="63" t="str">
        <f>E11</f>
        <v>a - příprava území</v>
      </c>
      <c r="F117" s="32"/>
      <c r="G117" s="32"/>
      <c r="H117" s="32"/>
      <c r="I117" s="32"/>
      <c r="J117" s="32"/>
      <c r="K117" s="32"/>
      <c r="L117" s="36"/>
    </row>
    <row r="118" s="1" customFormat="1" ht="6.96" customHeight="1"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36"/>
    </row>
    <row r="119" s="1" customFormat="1" ht="12" customHeight="1">
      <c r="B119" s="31"/>
      <c r="C119" s="28" t="s">
        <v>20</v>
      </c>
      <c r="D119" s="32"/>
      <c r="E119" s="32"/>
      <c r="F119" s="25" t="str">
        <f>F14</f>
        <v>Rychnov nad Kněžnou</v>
      </c>
      <c r="G119" s="32"/>
      <c r="H119" s="32"/>
      <c r="I119" s="28" t="s">
        <v>22</v>
      </c>
      <c r="J119" s="66" t="str">
        <f>IF(J14="","",J14)</f>
        <v>22. 10. 2019</v>
      </c>
      <c r="K119" s="32"/>
      <c r="L119" s="36"/>
    </row>
    <row r="120" s="1" customFormat="1" ht="6.96" customHeight="1"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36"/>
    </row>
    <row r="121" s="1" customFormat="1" ht="27.9" customHeight="1">
      <c r="B121" s="31"/>
      <c r="C121" s="28" t="s">
        <v>24</v>
      </c>
      <c r="D121" s="32"/>
      <c r="E121" s="32"/>
      <c r="F121" s="25" t="str">
        <f>E17</f>
        <v xml:space="preserve"> </v>
      </c>
      <c r="G121" s="32"/>
      <c r="H121" s="32"/>
      <c r="I121" s="28" t="s">
        <v>29</v>
      </c>
      <c r="J121" s="29" t="str">
        <f>E23</f>
        <v>VIAPROJEKT s.r.o. HK</v>
      </c>
      <c r="K121" s="32"/>
      <c r="L121" s="36"/>
    </row>
    <row r="122" s="1" customFormat="1" ht="15.15" customHeight="1">
      <c r="B122" s="31"/>
      <c r="C122" s="28" t="s">
        <v>28</v>
      </c>
      <c r="D122" s="32"/>
      <c r="E122" s="32"/>
      <c r="F122" s="25" t="str">
        <f>IF(E20="","",E20)</f>
        <v xml:space="preserve"> </v>
      </c>
      <c r="G122" s="32"/>
      <c r="H122" s="32"/>
      <c r="I122" s="28" t="s">
        <v>32</v>
      </c>
      <c r="J122" s="29" t="str">
        <f>E26</f>
        <v>B.Burešová</v>
      </c>
      <c r="K122" s="32"/>
      <c r="L122" s="36"/>
    </row>
    <row r="123" s="1" customFormat="1" ht="10.32" customHeight="1">
      <c r="B123" s="31"/>
      <c r="C123" s="32"/>
      <c r="D123" s="32"/>
      <c r="E123" s="32"/>
      <c r="F123" s="32"/>
      <c r="G123" s="32"/>
      <c r="H123" s="32"/>
      <c r="I123" s="32"/>
      <c r="J123" s="32"/>
      <c r="K123" s="32"/>
      <c r="L123" s="36"/>
    </row>
    <row r="124" s="10" customFormat="1" ht="29.28" customHeight="1">
      <c r="B124" s="182"/>
      <c r="C124" s="183" t="s">
        <v>112</v>
      </c>
      <c r="D124" s="184" t="s">
        <v>60</v>
      </c>
      <c r="E124" s="184" t="s">
        <v>56</v>
      </c>
      <c r="F124" s="184" t="s">
        <v>57</v>
      </c>
      <c r="G124" s="184" t="s">
        <v>113</v>
      </c>
      <c r="H124" s="184" t="s">
        <v>114</v>
      </c>
      <c r="I124" s="184" t="s">
        <v>115</v>
      </c>
      <c r="J124" s="184" t="s">
        <v>103</v>
      </c>
      <c r="K124" s="185" t="s">
        <v>116</v>
      </c>
      <c r="L124" s="186"/>
      <c r="M124" s="87" t="s">
        <v>1</v>
      </c>
      <c r="N124" s="88" t="s">
        <v>39</v>
      </c>
      <c r="O124" s="88" t="s">
        <v>117</v>
      </c>
      <c r="P124" s="88" t="s">
        <v>118</v>
      </c>
      <c r="Q124" s="88" t="s">
        <v>119</v>
      </c>
      <c r="R124" s="88" t="s">
        <v>120</v>
      </c>
      <c r="S124" s="88" t="s">
        <v>121</v>
      </c>
      <c r="T124" s="89" t="s">
        <v>122</v>
      </c>
    </row>
    <row r="125" s="1" customFormat="1" ht="22.8" customHeight="1">
      <c r="B125" s="31"/>
      <c r="C125" s="94" t="s">
        <v>123</v>
      </c>
      <c r="D125" s="32"/>
      <c r="E125" s="32"/>
      <c r="F125" s="32"/>
      <c r="G125" s="32"/>
      <c r="H125" s="32"/>
      <c r="I125" s="32"/>
      <c r="J125" s="187">
        <f>BK125</f>
        <v>348020.23000000004</v>
      </c>
      <c r="K125" s="32"/>
      <c r="L125" s="36"/>
      <c r="M125" s="90"/>
      <c r="N125" s="91"/>
      <c r="O125" s="91"/>
      <c r="P125" s="188">
        <f>P126</f>
        <v>292.43828400000007</v>
      </c>
      <c r="Q125" s="91"/>
      <c r="R125" s="188">
        <f>R126</f>
        <v>0.030960000000000001</v>
      </c>
      <c r="S125" s="91"/>
      <c r="T125" s="189">
        <f>T126</f>
        <v>240.20600000000002</v>
      </c>
      <c r="AT125" s="16" t="s">
        <v>74</v>
      </c>
      <c r="AU125" s="16" t="s">
        <v>105</v>
      </c>
      <c r="BK125" s="190">
        <f>BK126</f>
        <v>348020.23000000004</v>
      </c>
    </row>
    <row r="126" s="11" customFormat="1" ht="25.92" customHeight="1">
      <c r="B126" s="191"/>
      <c r="C126" s="192"/>
      <c r="D126" s="193" t="s">
        <v>74</v>
      </c>
      <c r="E126" s="194" t="s">
        <v>124</v>
      </c>
      <c r="F126" s="194" t="s">
        <v>125</v>
      </c>
      <c r="G126" s="192"/>
      <c r="H126" s="192"/>
      <c r="I126" s="192"/>
      <c r="J126" s="195">
        <f>BK126</f>
        <v>348020.23000000004</v>
      </c>
      <c r="K126" s="192"/>
      <c r="L126" s="196"/>
      <c r="M126" s="197"/>
      <c r="N126" s="198"/>
      <c r="O126" s="198"/>
      <c r="P126" s="199">
        <f>P127+P176+P205+P258</f>
        <v>292.43828400000007</v>
      </c>
      <c r="Q126" s="198"/>
      <c r="R126" s="199">
        <f>R127+R176+R205+R258</f>
        <v>0.030960000000000001</v>
      </c>
      <c r="S126" s="198"/>
      <c r="T126" s="200">
        <f>T127+T176+T205+T258</f>
        <v>240.20600000000002</v>
      </c>
      <c r="AR126" s="201" t="s">
        <v>82</v>
      </c>
      <c r="AT126" s="202" t="s">
        <v>74</v>
      </c>
      <c r="AU126" s="202" t="s">
        <v>75</v>
      </c>
      <c r="AY126" s="201" t="s">
        <v>126</v>
      </c>
      <c r="BK126" s="203">
        <f>BK127+BK176+BK205+BK258</f>
        <v>348020.23000000004</v>
      </c>
    </row>
    <row r="127" s="11" customFormat="1" ht="22.8" customHeight="1">
      <c r="B127" s="191"/>
      <c r="C127" s="192"/>
      <c r="D127" s="193" t="s">
        <v>74</v>
      </c>
      <c r="E127" s="204" t="s">
        <v>82</v>
      </c>
      <c r="F127" s="204" t="s">
        <v>127</v>
      </c>
      <c r="G127" s="192"/>
      <c r="H127" s="192"/>
      <c r="I127" s="192"/>
      <c r="J127" s="205">
        <f>BK127</f>
        <v>154129.29999999999</v>
      </c>
      <c r="K127" s="192"/>
      <c r="L127" s="196"/>
      <c r="M127" s="197"/>
      <c r="N127" s="198"/>
      <c r="O127" s="198"/>
      <c r="P127" s="199">
        <f>SUM(P128:P175)</f>
        <v>152.70149999999998</v>
      </c>
      <c r="Q127" s="198"/>
      <c r="R127" s="199">
        <f>SUM(R128:R175)</f>
        <v>0.030960000000000001</v>
      </c>
      <c r="S127" s="198"/>
      <c r="T127" s="200">
        <f>SUM(T128:T175)</f>
        <v>240.20600000000002</v>
      </c>
      <c r="AR127" s="201" t="s">
        <v>82</v>
      </c>
      <c r="AT127" s="202" t="s">
        <v>74</v>
      </c>
      <c r="AU127" s="202" t="s">
        <v>82</v>
      </c>
      <c r="AY127" s="201" t="s">
        <v>126</v>
      </c>
      <c r="BK127" s="203">
        <f>SUM(BK128:BK175)</f>
        <v>154129.29999999999</v>
      </c>
    </row>
    <row r="128" s="1" customFormat="1" ht="24" customHeight="1">
      <c r="B128" s="31"/>
      <c r="C128" s="206" t="s">
        <v>82</v>
      </c>
      <c r="D128" s="206" t="s">
        <v>128</v>
      </c>
      <c r="E128" s="207" t="s">
        <v>129</v>
      </c>
      <c r="F128" s="208" t="s">
        <v>130</v>
      </c>
      <c r="G128" s="209" t="s">
        <v>131</v>
      </c>
      <c r="H128" s="210">
        <v>55</v>
      </c>
      <c r="I128" s="211">
        <v>45.299999999999997</v>
      </c>
      <c r="J128" s="211">
        <f>ROUND(I128*H128,2)</f>
        <v>2491.5</v>
      </c>
      <c r="K128" s="208" t="s">
        <v>132</v>
      </c>
      <c r="L128" s="36"/>
      <c r="M128" s="212" t="s">
        <v>1</v>
      </c>
      <c r="N128" s="213" t="s">
        <v>40</v>
      </c>
      <c r="O128" s="214">
        <v>0.17199999999999999</v>
      </c>
      <c r="P128" s="214">
        <f>O128*H128</f>
        <v>9.4599999999999991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AR128" s="216" t="s">
        <v>133</v>
      </c>
      <c r="AT128" s="216" t="s">
        <v>128</v>
      </c>
      <c r="AU128" s="216" t="s">
        <v>84</v>
      </c>
      <c r="AY128" s="16" t="s">
        <v>126</v>
      </c>
      <c r="BE128" s="217">
        <f>IF(N128="základní",J128,0)</f>
        <v>2491.5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6" t="s">
        <v>82</v>
      </c>
      <c r="BK128" s="217">
        <f>ROUND(I128*H128,2)</f>
        <v>2491.5</v>
      </c>
      <c r="BL128" s="16" t="s">
        <v>133</v>
      </c>
      <c r="BM128" s="216" t="s">
        <v>134</v>
      </c>
    </row>
    <row r="129" s="12" customFormat="1">
      <c r="B129" s="218"/>
      <c r="C129" s="219"/>
      <c r="D129" s="220" t="s">
        <v>135</v>
      </c>
      <c r="E129" s="221" t="s">
        <v>1</v>
      </c>
      <c r="F129" s="222" t="s">
        <v>136</v>
      </c>
      <c r="G129" s="219"/>
      <c r="H129" s="221" t="s">
        <v>1</v>
      </c>
      <c r="I129" s="219"/>
      <c r="J129" s="219"/>
      <c r="K129" s="219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135</v>
      </c>
      <c r="AU129" s="227" t="s">
        <v>84</v>
      </c>
      <c r="AV129" s="12" t="s">
        <v>82</v>
      </c>
      <c r="AW129" s="12" t="s">
        <v>31</v>
      </c>
      <c r="AX129" s="12" t="s">
        <v>75</v>
      </c>
      <c r="AY129" s="227" t="s">
        <v>126</v>
      </c>
    </row>
    <row r="130" s="13" customFormat="1">
      <c r="B130" s="228"/>
      <c r="C130" s="229"/>
      <c r="D130" s="220" t="s">
        <v>135</v>
      </c>
      <c r="E130" s="230" t="s">
        <v>1</v>
      </c>
      <c r="F130" s="231" t="s">
        <v>137</v>
      </c>
      <c r="G130" s="229"/>
      <c r="H130" s="232">
        <v>55</v>
      </c>
      <c r="I130" s="229"/>
      <c r="J130" s="229"/>
      <c r="K130" s="229"/>
      <c r="L130" s="233"/>
      <c r="M130" s="234"/>
      <c r="N130" s="235"/>
      <c r="O130" s="235"/>
      <c r="P130" s="235"/>
      <c r="Q130" s="235"/>
      <c r="R130" s="235"/>
      <c r="S130" s="235"/>
      <c r="T130" s="236"/>
      <c r="AT130" s="237" t="s">
        <v>135</v>
      </c>
      <c r="AU130" s="237" t="s">
        <v>84</v>
      </c>
      <c r="AV130" s="13" t="s">
        <v>84</v>
      </c>
      <c r="AW130" s="13" t="s">
        <v>31</v>
      </c>
      <c r="AX130" s="13" t="s">
        <v>75</v>
      </c>
      <c r="AY130" s="237" t="s">
        <v>126</v>
      </c>
    </row>
    <row r="131" s="14" customFormat="1">
      <c r="B131" s="238"/>
      <c r="C131" s="239"/>
      <c r="D131" s="220" t="s">
        <v>135</v>
      </c>
      <c r="E131" s="240" t="s">
        <v>1</v>
      </c>
      <c r="F131" s="241" t="s">
        <v>138</v>
      </c>
      <c r="G131" s="239"/>
      <c r="H131" s="242">
        <v>55</v>
      </c>
      <c r="I131" s="239"/>
      <c r="J131" s="239"/>
      <c r="K131" s="239"/>
      <c r="L131" s="243"/>
      <c r="M131" s="244"/>
      <c r="N131" s="245"/>
      <c r="O131" s="245"/>
      <c r="P131" s="245"/>
      <c r="Q131" s="245"/>
      <c r="R131" s="245"/>
      <c r="S131" s="245"/>
      <c r="T131" s="246"/>
      <c r="AT131" s="247" t="s">
        <v>135</v>
      </c>
      <c r="AU131" s="247" t="s">
        <v>84</v>
      </c>
      <c r="AV131" s="14" t="s">
        <v>133</v>
      </c>
      <c r="AW131" s="14" t="s">
        <v>31</v>
      </c>
      <c r="AX131" s="14" t="s">
        <v>82</v>
      </c>
      <c r="AY131" s="247" t="s">
        <v>126</v>
      </c>
    </row>
    <row r="132" s="1" customFormat="1" ht="16.5" customHeight="1">
      <c r="B132" s="31"/>
      <c r="C132" s="206" t="s">
        <v>84</v>
      </c>
      <c r="D132" s="206" t="s">
        <v>128</v>
      </c>
      <c r="E132" s="207" t="s">
        <v>139</v>
      </c>
      <c r="F132" s="208" t="s">
        <v>140</v>
      </c>
      <c r="G132" s="209" t="s">
        <v>131</v>
      </c>
      <c r="H132" s="210">
        <v>55</v>
      </c>
      <c r="I132" s="211">
        <v>28.300000000000001</v>
      </c>
      <c r="J132" s="211">
        <f>ROUND(I132*H132,2)</f>
        <v>1556.5</v>
      </c>
      <c r="K132" s="208" t="s">
        <v>132</v>
      </c>
      <c r="L132" s="36"/>
      <c r="M132" s="212" t="s">
        <v>1</v>
      </c>
      <c r="N132" s="213" t="s">
        <v>40</v>
      </c>
      <c r="O132" s="214">
        <v>0.070000000000000007</v>
      </c>
      <c r="P132" s="214">
        <f>O132*H132</f>
        <v>3.8500000000000005</v>
      </c>
      <c r="Q132" s="214">
        <v>0.00018000000000000001</v>
      </c>
      <c r="R132" s="214">
        <f>Q132*H132</f>
        <v>0.0099000000000000008</v>
      </c>
      <c r="S132" s="214">
        <v>0</v>
      </c>
      <c r="T132" s="215">
        <f>S132*H132</f>
        <v>0</v>
      </c>
      <c r="AR132" s="216" t="s">
        <v>133</v>
      </c>
      <c r="AT132" s="216" t="s">
        <v>128</v>
      </c>
      <c r="AU132" s="216" t="s">
        <v>84</v>
      </c>
      <c r="AY132" s="16" t="s">
        <v>126</v>
      </c>
      <c r="BE132" s="217">
        <f>IF(N132="základní",J132,0)</f>
        <v>1556.5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6" t="s">
        <v>82</v>
      </c>
      <c r="BK132" s="217">
        <f>ROUND(I132*H132,2)</f>
        <v>1556.5</v>
      </c>
      <c r="BL132" s="16" t="s">
        <v>133</v>
      </c>
      <c r="BM132" s="216" t="s">
        <v>141</v>
      </c>
    </row>
    <row r="133" s="12" customFormat="1">
      <c r="B133" s="218"/>
      <c r="C133" s="219"/>
      <c r="D133" s="220" t="s">
        <v>135</v>
      </c>
      <c r="E133" s="221" t="s">
        <v>1</v>
      </c>
      <c r="F133" s="222" t="s">
        <v>136</v>
      </c>
      <c r="G133" s="219"/>
      <c r="H133" s="221" t="s">
        <v>1</v>
      </c>
      <c r="I133" s="219"/>
      <c r="J133" s="219"/>
      <c r="K133" s="219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135</v>
      </c>
      <c r="AU133" s="227" t="s">
        <v>84</v>
      </c>
      <c r="AV133" s="12" t="s">
        <v>82</v>
      </c>
      <c r="AW133" s="12" t="s">
        <v>31</v>
      </c>
      <c r="AX133" s="12" t="s">
        <v>75</v>
      </c>
      <c r="AY133" s="227" t="s">
        <v>126</v>
      </c>
    </row>
    <row r="134" s="13" customFormat="1">
      <c r="B134" s="228"/>
      <c r="C134" s="229"/>
      <c r="D134" s="220" t="s">
        <v>135</v>
      </c>
      <c r="E134" s="230" t="s">
        <v>1</v>
      </c>
      <c r="F134" s="231" t="s">
        <v>137</v>
      </c>
      <c r="G134" s="229"/>
      <c r="H134" s="232">
        <v>55</v>
      </c>
      <c r="I134" s="229"/>
      <c r="J134" s="229"/>
      <c r="K134" s="229"/>
      <c r="L134" s="233"/>
      <c r="M134" s="234"/>
      <c r="N134" s="235"/>
      <c r="O134" s="235"/>
      <c r="P134" s="235"/>
      <c r="Q134" s="235"/>
      <c r="R134" s="235"/>
      <c r="S134" s="235"/>
      <c r="T134" s="236"/>
      <c r="AT134" s="237" t="s">
        <v>135</v>
      </c>
      <c r="AU134" s="237" t="s">
        <v>84</v>
      </c>
      <c r="AV134" s="13" t="s">
        <v>84</v>
      </c>
      <c r="AW134" s="13" t="s">
        <v>31</v>
      </c>
      <c r="AX134" s="13" t="s">
        <v>75</v>
      </c>
      <c r="AY134" s="237" t="s">
        <v>126</v>
      </c>
    </row>
    <row r="135" s="14" customFormat="1">
      <c r="B135" s="238"/>
      <c r="C135" s="239"/>
      <c r="D135" s="220" t="s">
        <v>135</v>
      </c>
      <c r="E135" s="240" t="s">
        <v>1</v>
      </c>
      <c r="F135" s="241" t="s">
        <v>138</v>
      </c>
      <c r="G135" s="239"/>
      <c r="H135" s="242">
        <v>55</v>
      </c>
      <c r="I135" s="239"/>
      <c r="J135" s="239"/>
      <c r="K135" s="239"/>
      <c r="L135" s="243"/>
      <c r="M135" s="244"/>
      <c r="N135" s="245"/>
      <c r="O135" s="245"/>
      <c r="P135" s="245"/>
      <c r="Q135" s="245"/>
      <c r="R135" s="245"/>
      <c r="S135" s="245"/>
      <c r="T135" s="246"/>
      <c r="AT135" s="247" t="s">
        <v>135</v>
      </c>
      <c r="AU135" s="247" t="s">
        <v>84</v>
      </c>
      <c r="AV135" s="14" t="s">
        <v>133</v>
      </c>
      <c r="AW135" s="14" t="s">
        <v>31</v>
      </c>
      <c r="AX135" s="14" t="s">
        <v>82</v>
      </c>
      <c r="AY135" s="247" t="s">
        <v>126</v>
      </c>
    </row>
    <row r="136" s="1" customFormat="1" ht="24" customHeight="1">
      <c r="B136" s="31"/>
      <c r="C136" s="206" t="s">
        <v>142</v>
      </c>
      <c r="D136" s="206" t="s">
        <v>128</v>
      </c>
      <c r="E136" s="207" t="s">
        <v>143</v>
      </c>
      <c r="F136" s="208" t="s">
        <v>144</v>
      </c>
      <c r="G136" s="209" t="s">
        <v>131</v>
      </c>
      <c r="H136" s="210">
        <v>45</v>
      </c>
      <c r="I136" s="211">
        <v>27.199999999999999</v>
      </c>
      <c r="J136" s="211">
        <f>ROUND(I136*H136,2)</f>
        <v>1224</v>
      </c>
      <c r="K136" s="208" t="s">
        <v>132</v>
      </c>
      <c r="L136" s="36"/>
      <c r="M136" s="212" t="s">
        <v>1</v>
      </c>
      <c r="N136" s="213" t="s">
        <v>40</v>
      </c>
      <c r="O136" s="214">
        <v>0.031</v>
      </c>
      <c r="P136" s="214">
        <f>O136*H136</f>
        <v>1.395</v>
      </c>
      <c r="Q136" s="214">
        <v>0</v>
      </c>
      <c r="R136" s="214">
        <f>Q136*H136</f>
        <v>0</v>
      </c>
      <c r="S136" s="214">
        <v>0.26000000000000001</v>
      </c>
      <c r="T136" s="215">
        <f>S136*H136</f>
        <v>11.700000000000001</v>
      </c>
      <c r="AR136" s="216" t="s">
        <v>133</v>
      </c>
      <c r="AT136" s="216" t="s">
        <v>128</v>
      </c>
      <c r="AU136" s="216" t="s">
        <v>84</v>
      </c>
      <c r="AY136" s="16" t="s">
        <v>126</v>
      </c>
      <c r="BE136" s="217">
        <f>IF(N136="základní",J136,0)</f>
        <v>1224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6" t="s">
        <v>82</v>
      </c>
      <c r="BK136" s="217">
        <f>ROUND(I136*H136,2)</f>
        <v>1224</v>
      </c>
      <c r="BL136" s="16" t="s">
        <v>133</v>
      </c>
      <c r="BM136" s="216" t="s">
        <v>145</v>
      </c>
    </row>
    <row r="137" s="12" customFormat="1">
      <c r="B137" s="218"/>
      <c r="C137" s="219"/>
      <c r="D137" s="220" t="s">
        <v>135</v>
      </c>
      <c r="E137" s="221" t="s">
        <v>1</v>
      </c>
      <c r="F137" s="222" t="s">
        <v>146</v>
      </c>
      <c r="G137" s="219"/>
      <c r="H137" s="221" t="s">
        <v>1</v>
      </c>
      <c r="I137" s="219"/>
      <c r="J137" s="219"/>
      <c r="K137" s="219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135</v>
      </c>
      <c r="AU137" s="227" t="s">
        <v>84</v>
      </c>
      <c r="AV137" s="12" t="s">
        <v>82</v>
      </c>
      <c r="AW137" s="12" t="s">
        <v>31</v>
      </c>
      <c r="AX137" s="12" t="s">
        <v>75</v>
      </c>
      <c r="AY137" s="227" t="s">
        <v>126</v>
      </c>
    </row>
    <row r="138" s="13" customFormat="1">
      <c r="B138" s="228"/>
      <c r="C138" s="229"/>
      <c r="D138" s="220" t="s">
        <v>135</v>
      </c>
      <c r="E138" s="230" t="s">
        <v>1</v>
      </c>
      <c r="F138" s="231" t="s">
        <v>147</v>
      </c>
      <c r="G138" s="229"/>
      <c r="H138" s="232">
        <v>45</v>
      </c>
      <c r="I138" s="229"/>
      <c r="J138" s="229"/>
      <c r="K138" s="229"/>
      <c r="L138" s="233"/>
      <c r="M138" s="234"/>
      <c r="N138" s="235"/>
      <c r="O138" s="235"/>
      <c r="P138" s="235"/>
      <c r="Q138" s="235"/>
      <c r="R138" s="235"/>
      <c r="S138" s="235"/>
      <c r="T138" s="236"/>
      <c r="AT138" s="237" t="s">
        <v>135</v>
      </c>
      <c r="AU138" s="237" t="s">
        <v>84</v>
      </c>
      <c r="AV138" s="13" t="s">
        <v>84</v>
      </c>
      <c r="AW138" s="13" t="s">
        <v>31</v>
      </c>
      <c r="AX138" s="13" t="s">
        <v>75</v>
      </c>
      <c r="AY138" s="237" t="s">
        <v>126</v>
      </c>
    </row>
    <row r="139" s="14" customFormat="1">
      <c r="B139" s="238"/>
      <c r="C139" s="239"/>
      <c r="D139" s="220" t="s">
        <v>135</v>
      </c>
      <c r="E139" s="240" t="s">
        <v>1</v>
      </c>
      <c r="F139" s="241" t="s">
        <v>138</v>
      </c>
      <c r="G139" s="239"/>
      <c r="H139" s="242">
        <v>45</v>
      </c>
      <c r="I139" s="239"/>
      <c r="J139" s="239"/>
      <c r="K139" s="239"/>
      <c r="L139" s="243"/>
      <c r="M139" s="244"/>
      <c r="N139" s="245"/>
      <c r="O139" s="245"/>
      <c r="P139" s="245"/>
      <c r="Q139" s="245"/>
      <c r="R139" s="245"/>
      <c r="S139" s="245"/>
      <c r="T139" s="246"/>
      <c r="AT139" s="247" t="s">
        <v>135</v>
      </c>
      <c r="AU139" s="247" t="s">
        <v>84</v>
      </c>
      <c r="AV139" s="14" t="s">
        <v>133</v>
      </c>
      <c r="AW139" s="14" t="s">
        <v>31</v>
      </c>
      <c r="AX139" s="14" t="s">
        <v>82</v>
      </c>
      <c r="AY139" s="247" t="s">
        <v>126</v>
      </c>
    </row>
    <row r="140" s="1" customFormat="1" ht="24" customHeight="1">
      <c r="B140" s="31"/>
      <c r="C140" s="206" t="s">
        <v>133</v>
      </c>
      <c r="D140" s="206" t="s">
        <v>128</v>
      </c>
      <c r="E140" s="207" t="s">
        <v>143</v>
      </c>
      <c r="F140" s="208" t="s">
        <v>144</v>
      </c>
      <c r="G140" s="209" t="s">
        <v>131</v>
      </c>
      <c r="H140" s="210">
        <v>31</v>
      </c>
      <c r="I140" s="211">
        <v>27.199999999999999</v>
      </c>
      <c r="J140" s="211">
        <f>ROUND(I140*H140,2)</f>
        <v>843.20000000000005</v>
      </c>
      <c r="K140" s="208" t="s">
        <v>132</v>
      </c>
      <c r="L140" s="36"/>
      <c r="M140" s="212" t="s">
        <v>1</v>
      </c>
      <c r="N140" s="213" t="s">
        <v>40</v>
      </c>
      <c r="O140" s="214">
        <v>0.031</v>
      </c>
      <c r="P140" s="214">
        <f>O140*H140</f>
        <v>0.96099999999999997</v>
      </c>
      <c r="Q140" s="214">
        <v>0</v>
      </c>
      <c r="R140" s="214">
        <f>Q140*H140</f>
        <v>0</v>
      </c>
      <c r="S140" s="214">
        <v>0.26000000000000001</v>
      </c>
      <c r="T140" s="215">
        <f>S140*H140</f>
        <v>8.0600000000000005</v>
      </c>
      <c r="AR140" s="216" t="s">
        <v>133</v>
      </c>
      <c r="AT140" s="216" t="s">
        <v>128</v>
      </c>
      <c r="AU140" s="216" t="s">
        <v>84</v>
      </c>
      <c r="AY140" s="16" t="s">
        <v>126</v>
      </c>
      <c r="BE140" s="217">
        <f>IF(N140="základní",J140,0)</f>
        <v>843.20000000000005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6" t="s">
        <v>82</v>
      </c>
      <c r="BK140" s="217">
        <f>ROUND(I140*H140,2)</f>
        <v>843.20000000000005</v>
      </c>
      <c r="BL140" s="16" t="s">
        <v>133</v>
      </c>
      <c r="BM140" s="216" t="s">
        <v>148</v>
      </c>
    </row>
    <row r="141" s="12" customFormat="1">
      <c r="B141" s="218"/>
      <c r="C141" s="219"/>
      <c r="D141" s="220" t="s">
        <v>135</v>
      </c>
      <c r="E141" s="221" t="s">
        <v>1</v>
      </c>
      <c r="F141" s="222" t="s">
        <v>149</v>
      </c>
      <c r="G141" s="219"/>
      <c r="H141" s="221" t="s">
        <v>1</v>
      </c>
      <c r="I141" s="219"/>
      <c r="J141" s="219"/>
      <c r="K141" s="219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135</v>
      </c>
      <c r="AU141" s="227" t="s">
        <v>84</v>
      </c>
      <c r="AV141" s="12" t="s">
        <v>82</v>
      </c>
      <c r="AW141" s="12" t="s">
        <v>31</v>
      </c>
      <c r="AX141" s="12" t="s">
        <v>75</v>
      </c>
      <c r="AY141" s="227" t="s">
        <v>126</v>
      </c>
    </row>
    <row r="142" s="13" customFormat="1">
      <c r="B142" s="228"/>
      <c r="C142" s="229"/>
      <c r="D142" s="220" t="s">
        <v>135</v>
      </c>
      <c r="E142" s="230" t="s">
        <v>1</v>
      </c>
      <c r="F142" s="231" t="s">
        <v>150</v>
      </c>
      <c r="G142" s="229"/>
      <c r="H142" s="232">
        <v>31</v>
      </c>
      <c r="I142" s="229"/>
      <c r="J142" s="229"/>
      <c r="K142" s="229"/>
      <c r="L142" s="233"/>
      <c r="M142" s="234"/>
      <c r="N142" s="235"/>
      <c r="O142" s="235"/>
      <c r="P142" s="235"/>
      <c r="Q142" s="235"/>
      <c r="R142" s="235"/>
      <c r="S142" s="235"/>
      <c r="T142" s="236"/>
      <c r="AT142" s="237" t="s">
        <v>135</v>
      </c>
      <c r="AU142" s="237" t="s">
        <v>84</v>
      </c>
      <c r="AV142" s="13" t="s">
        <v>84</v>
      </c>
      <c r="AW142" s="13" t="s">
        <v>31</v>
      </c>
      <c r="AX142" s="13" t="s">
        <v>75</v>
      </c>
      <c r="AY142" s="237" t="s">
        <v>126</v>
      </c>
    </row>
    <row r="143" s="14" customFormat="1">
      <c r="B143" s="238"/>
      <c r="C143" s="239"/>
      <c r="D143" s="220" t="s">
        <v>135</v>
      </c>
      <c r="E143" s="240" t="s">
        <v>1</v>
      </c>
      <c r="F143" s="241" t="s">
        <v>138</v>
      </c>
      <c r="G143" s="239"/>
      <c r="H143" s="242">
        <v>31</v>
      </c>
      <c r="I143" s="239"/>
      <c r="J143" s="239"/>
      <c r="K143" s="239"/>
      <c r="L143" s="243"/>
      <c r="M143" s="244"/>
      <c r="N143" s="245"/>
      <c r="O143" s="245"/>
      <c r="P143" s="245"/>
      <c r="Q143" s="245"/>
      <c r="R143" s="245"/>
      <c r="S143" s="245"/>
      <c r="T143" s="246"/>
      <c r="AT143" s="247" t="s">
        <v>135</v>
      </c>
      <c r="AU143" s="247" t="s">
        <v>84</v>
      </c>
      <c r="AV143" s="14" t="s">
        <v>133</v>
      </c>
      <c r="AW143" s="14" t="s">
        <v>31</v>
      </c>
      <c r="AX143" s="14" t="s">
        <v>82</v>
      </c>
      <c r="AY143" s="247" t="s">
        <v>126</v>
      </c>
    </row>
    <row r="144" s="1" customFormat="1" ht="24" customHeight="1">
      <c r="B144" s="31"/>
      <c r="C144" s="206" t="s">
        <v>151</v>
      </c>
      <c r="D144" s="206" t="s">
        <v>128</v>
      </c>
      <c r="E144" s="207" t="s">
        <v>152</v>
      </c>
      <c r="F144" s="208" t="s">
        <v>153</v>
      </c>
      <c r="G144" s="209" t="s">
        <v>131</v>
      </c>
      <c r="H144" s="210">
        <v>45</v>
      </c>
      <c r="I144" s="211">
        <v>89.200000000000003</v>
      </c>
      <c r="J144" s="211">
        <f>ROUND(I144*H144,2)</f>
        <v>4014</v>
      </c>
      <c r="K144" s="208" t="s">
        <v>132</v>
      </c>
      <c r="L144" s="36"/>
      <c r="M144" s="212" t="s">
        <v>1</v>
      </c>
      <c r="N144" s="213" t="s">
        <v>40</v>
      </c>
      <c r="O144" s="214">
        <v>0.185</v>
      </c>
      <c r="P144" s="214">
        <f>O144*H144</f>
        <v>8.3249999999999993</v>
      </c>
      <c r="Q144" s="214">
        <v>0</v>
      </c>
      <c r="R144" s="214">
        <f>Q144*H144</f>
        <v>0</v>
      </c>
      <c r="S144" s="214">
        <v>0.44</v>
      </c>
      <c r="T144" s="215">
        <f>S144*H144</f>
        <v>19.800000000000001</v>
      </c>
      <c r="AR144" s="216" t="s">
        <v>133</v>
      </c>
      <c r="AT144" s="216" t="s">
        <v>128</v>
      </c>
      <c r="AU144" s="216" t="s">
        <v>84</v>
      </c>
      <c r="AY144" s="16" t="s">
        <v>126</v>
      </c>
      <c r="BE144" s="217">
        <f>IF(N144="základní",J144,0)</f>
        <v>4014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6" t="s">
        <v>82</v>
      </c>
      <c r="BK144" s="217">
        <f>ROUND(I144*H144,2)</f>
        <v>4014</v>
      </c>
      <c r="BL144" s="16" t="s">
        <v>133</v>
      </c>
      <c r="BM144" s="216" t="s">
        <v>154</v>
      </c>
    </row>
    <row r="145" s="12" customFormat="1">
      <c r="B145" s="218"/>
      <c r="C145" s="219"/>
      <c r="D145" s="220" t="s">
        <v>135</v>
      </c>
      <c r="E145" s="221" t="s">
        <v>1</v>
      </c>
      <c r="F145" s="222" t="s">
        <v>155</v>
      </c>
      <c r="G145" s="219"/>
      <c r="H145" s="221" t="s">
        <v>1</v>
      </c>
      <c r="I145" s="219"/>
      <c r="J145" s="219"/>
      <c r="K145" s="219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135</v>
      </c>
      <c r="AU145" s="227" t="s">
        <v>84</v>
      </c>
      <c r="AV145" s="12" t="s">
        <v>82</v>
      </c>
      <c r="AW145" s="12" t="s">
        <v>31</v>
      </c>
      <c r="AX145" s="12" t="s">
        <v>75</v>
      </c>
      <c r="AY145" s="227" t="s">
        <v>126</v>
      </c>
    </row>
    <row r="146" s="13" customFormat="1">
      <c r="B146" s="228"/>
      <c r="C146" s="229"/>
      <c r="D146" s="220" t="s">
        <v>135</v>
      </c>
      <c r="E146" s="230" t="s">
        <v>1</v>
      </c>
      <c r="F146" s="231" t="s">
        <v>147</v>
      </c>
      <c r="G146" s="229"/>
      <c r="H146" s="232">
        <v>45</v>
      </c>
      <c r="I146" s="229"/>
      <c r="J146" s="229"/>
      <c r="K146" s="229"/>
      <c r="L146" s="233"/>
      <c r="M146" s="234"/>
      <c r="N146" s="235"/>
      <c r="O146" s="235"/>
      <c r="P146" s="235"/>
      <c r="Q146" s="235"/>
      <c r="R146" s="235"/>
      <c r="S146" s="235"/>
      <c r="T146" s="236"/>
      <c r="AT146" s="237" t="s">
        <v>135</v>
      </c>
      <c r="AU146" s="237" t="s">
        <v>84</v>
      </c>
      <c r="AV146" s="13" t="s">
        <v>84</v>
      </c>
      <c r="AW146" s="13" t="s">
        <v>31</v>
      </c>
      <c r="AX146" s="13" t="s">
        <v>75</v>
      </c>
      <c r="AY146" s="237" t="s">
        <v>126</v>
      </c>
    </row>
    <row r="147" s="14" customFormat="1">
      <c r="B147" s="238"/>
      <c r="C147" s="239"/>
      <c r="D147" s="220" t="s">
        <v>135</v>
      </c>
      <c r="E147" s="240" t="s">
        <v>1</v>
      </c>
      <c r="F147" s="241" t="s">
        <v>138</v>
      </c>
      <c r="G147" s="239"/>
      <c r="H147" s="242">
        <v>45</v>
      </c>
      <c r="I147" s="239"/>
      <c r="J147" s="239"/>
      <c r="K147" s="239"/>
      <c r="L147" s="243"/>
      <c r="M147" s="244"/>
      <c r="N147" s="245"/>
      <c r="O147" s="245"/>
      <c r="P147" s="245"/>
      <c r="Q147" s="245"/>
      <c r="R147" s="245"/>
      <c r="S147" s="245"/>
      <c r="T147" s="246"/>
      <c r="AT147" s="247" t="s">
        <v>135</v>
      </c>
      <c r="AU147" s="247" t="s">
        <v>84</v>
      </c>
      <c r="AV147" s="14" t="s">
        <v>133</v>
      </c>
      <c r="AW147" s="14" t="s">
        <v>31</v>
      </c>
      <c r="AX147" s="14" t="s">
        <v>82</v>
      </c>
      <c r="AY147" s="247" t="s">
        <v>126</v>
      </c>
    </row>
    <row r="148" s="1" customFormat="1" ht="24" customHeight="1">
      <c r="B148" s="31"/>
      <c r="C148" s="206" t="s">
        <v>156</v>
      </c>
      <c r="D148" s="206" t="s">
        <v>128</v>
      </c>
      <c r="E148" s="207" t="s">
        <v>152</v>
      </c>
      <c r="F148" s="208" t="s">
        <v>153</v>
      </c>
      <c r="G148" s="209" t="s">
        <v>131</v>
      </c>
      <c r="H148" s="210">
        <v>31</v>
      </c>
      <c r="I148" s="211">
        <v>89.200000000000003</v>
      </c>
      <c r="J148" s="211">
        <f>ROUND(I148*H148,2)</f>
        <v>2765.1999999999998</v>
      </c>
      <c r="K148" s="208" t="s">
        <v>132</v>
      </c>
      <c r="L148" s="36"/>
      <c r="M148" s="212" t="s">
        <v>1</v>
      </c>
      <c r="N148" s="213" t="s">
        <v>40</v>
      </c>
      <c r="O148" s="214">
        <v>0.185</v>
      </c>
      <c r="P148" s="214">
        <f>O148*H148</f>
        <v>5.7350000000000003</v>
      </c>
      <c r="Q148" s="214">
        <v>0</v>
      </c>
      <c r="R148" s="214">
        <f>Q148*H148</f>
        <v>0</v>
      </c>
      <c r="S148" s="214">
        <v>0.44</v>
      </c>
      <c r="T148" s="215">
        <f>S148*H148</f>
        <v>13.640000000000001</v>
      </c>
      <c r="AR148" s="216" t="s">
        <v>133</v>
      </c>
      <c r="AT148" s="216" t="s">
        <v>128</v>
      </c>
      <c r="AU148" s="216" t="s">
        <v>84</v>
      </c>
      <c r="AY148" s="16" t="s">
        <v>126</v>
      </c>
      <c r="BE148" s="217">
        <f>IF(N148="základní",J148,0)</f>
        <v>2765.1999999999998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6" t="s">
        <v>82</v>
      </c>
      <c r="BK148" s="217">
        <f>ROUND(I148*H148,2)</f>
        <v>2765.1999999999998</v>
      </c>
      <c r="BL148" s="16" t="s">
        <v>133</v>
      </c>
      <c r="BM148" s="216" t="s">
        <v>157</v>
      </c>
    </row>
    <row r="149" s="12" customFormat="1">
      <c r="B149" s="218"/>
      <c r="C149" s="219"/>
      <c r="D149" s="220" t="s">
        <v>135</v>
      </c>
      <c r="E149" s="221" t="s">
        <v>1</v>
      </c>
      <c r="F149" s="222" t="s">
        <v>158</v>
      </c>
      <c r="G149" s="219"/>
      <c r="H149" s="221" t="s">
        <v>1</v>
      </c>
      <c r="I149" s="219"/>
      <c r="J149" s="219"/>
      <c r="K149" s="219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135</v>
      </c>
      <c r="AU149" s="227" t="s">
        <v>84</v>
      </c>
      <c r="AV149" s="12" t="s">
        <v>82</v>
      </c>
      <c r="AW149" s="12" t="s">
        <v>31</v>
      </c>
      <c r="AX149" s="12" t="s">
        <v>75</v>
      </c>
      <c r="AY149" s="227" t="s">
        <v>126</v>
      </c>
    </row>
    <row r="150" s="13" customFormat="1">
      <c r="B150" s="228"/>
      <c r="C150" s="229"/>
      <c r="D150" s="220" t="s">
        <v>135</v>
      </c>
      <c r="E150" s="230" t="s">
        <v>1</v>
      </c>
      <c r="F150" s="231" t="s">
        <v>150</v>
      </c>
      <c r="G150" s="229"/>
      <c r="H150" s="232">
        <v>31</v>
      </c>
      <c r="I150" s="229"/>
      <c r="J150" s="229"/>
      <c r="K150" s="229"/>
      <c r="L150" s="233"/>
      <c r="M150" s="234"/>
      <c r="N150" s="235"/>
      <c r="O150" s="235"/>
      <c r="P150" s="235"/>
      <c r="Q150" s="235"/>
      <c r="R150" s="235"/>
      <c r="S150" s="235"/>
      <c r="T150" s="236"/>
      <c r="AT150" s="237" t="s">
        <v>135</v>
      </c>
      <c r="AU150" s="237" t="s">
        <v>84</v>
      </c>
      <c r="AV150" s="13" t="s">
        <v>84</v>
      </c>
      <c r="AW150" s="13" t="s">
        <v>31</v>
      </c>
      <c r="AX150" s="13" t="s">
        <v>75</v>
      </c>
      <c r="AY150" s="237" t="s">
        <v>126</v>
      </c>
    </row>
    <row r="151" s="14" customFormat="1">
      <c r="B151" s="238"/>
      <c r="C151" s="239"/>
      <c r="D151" s="220" t="s">
        <v>135</v>
      </c>
      <c r="E151" s="240" t="s">
        <v>1</v>
      </c>
      <c r="F151" s="241" t="s">
        <v>138</v>
      </c>
      <c r="G151" s="239"/>
      <c r="H151" s="242">
        <v>31</v>
      </c>
      <c r="I151" s="239"/>
      <c r="J151" s="239"/>
      <c r="K151" s="239"/>
      <c r="L151" s="243"/>
      <c r="M151" s="244"/>
      <c r="N151" s="245"/>
      <c r="O151" s="245"/>
      <c r="P151" s="245"/>
      <c r="Q151" s="245"/>
      <c r="R151" s="245"/>
      <c r="S151" s="245"/>
      <c r="T151" s="246"/>
      <c r="AT151" s="247" t="s">
        <v>135</v>
      </c>
      <c r="AU151" s="247" t="s">
        <v>84</v>
      </c>
      <c r="AV151" s="14" t="s">
        <v>133</v>
      </c>
      <c r="AW151" s="14" t="s">
        <v>31</v>
      </c>
      <c r="AX151" s="14" t="s">
        <v>82</v>
      </c>
      <c r="AY151" s="247" t="s">
        <v>126</v>
      </c>
    </row>
    <row r="152" s="1" customFormat="1" ht="24" customHeight="1">
      <c r="B152" s="31"/>
      <c r="C152" s="206" t="s">
        <v>159</v>
      </c>
      <c r="D152" s="206" t="s">
        <v>128</v>
      </c>
      <c r="E152" s="207" t="s">
        <v>152</v>
      </c>
      <c r="F152" s="208" t="s">
        <v>153</v>
      </c>
      <c r="G152" s="209" t="s">
        <v>131</v>
      </c>
      <c r="H152" s="210">
        <v>50</v>
      </c>
      <c r="I152" s="211">
        <v>89.200000000000003</v>
      </c>
      <c r="J152" s="211">
        <f>ROUND(I152*H152,2)</f>
        <v>4460</v>
      </c>
      <c r="K152" s="208" t="s">
        <v>132</v>
      </c>
      <c r="L152" s="36"/>
      <c r="M152" s="212" t="s">
        <v>1</v>
      </c>
      <c r="N152" s="213" t="s">
        <v>40</v>
      </c>
      <c r="O152" s="214">
        <v>0.185</v>
      </c>
      <c r="P152" s="214">
        <f>O152*H152</f>
        <v>9.25</v>
      </c>
      <c r="Q152" s="214">
        <v>0</v>
      </c>
      <c r="R152" s="214">
        <f>Q152*H152</f>
        <v>0</v>
      </c>
      <c r="S152" s="214">
        <v>0.44</v>
      </c>
      <c r="T152" s="215">
        <f>S152*H152</f>
        <v>22</v>
      </c>
      <c r="AR152" s="216" t="s">
        <v>133</v>
      </c>
      <c r="AT152" s="216" t="s">
        <v>128</v>
      </c>
      <c r="AU152" s="216" t="s">
        <v>84</v>
      </c>
      <c r="AY152" s="16" t="s">
        <v>126</v>
      </c>
      <c r="BE152" s="217">
        <f>IF(N152="základní",J152,0)</f>
        <v>4460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6" t="s">
        <v>82</v>
      </c>
      <c r="BK152" s="217">
        <f>ROUND(I152*H152,2)</f>
        <v>4460</v>
      </c>
      <c r="BL152" s="16" t="s">
        <v>133</v>
      </c>
      <c r="BM152" s="216" t="s">
        <v>160</v>
      </c>
    </row>
    <row r="153" s="12" customFormat="1">
      <c r="B153" s="218"/>
      <c r="C153" s="219"/>
      <c r="D153" s="220" t="s">
        <v>135</v>
      </c>
      <c r="E153" s="221" t="s">
        <v>1</v>
      </c>
      <c r="F153" s="222" t="s">
        <v>161</v>
      </c>
      <c r="G153" s="219"/>
      <c r="H153" s="221" t="s">
        <v>1</v>
      </c>
      <c r="I153" s="219"/>
      <c r="J153" s="219"/>
      <c r="K153" s="219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135</v>
      </c>
      <c r="AU153" s="227" t="s">
        <v>84</v>
      </c>
      <c r="AV153" s="12" t="s">
        <v>82</v>
      </c>
      <c r="AW153" s="12" t="s">
        <v>31</v>
      </c>
      <c r="AX153" s="12" t="s">
        <v>75</v>
      </c>
      <c r="AY153" s="227" t="s">
        <v>126</v>
      </c>
    </row>
    <row r="154" s="13" customFormat="1">
      <c r="B154" s="228"/>
      <c r="C154" s="229"/>
      <c r="D154" s="220" t="s">
        <v>135</v>
      </c>
      <c r="E154" s="230" t="s">
        <v>1</v>
      </c>
      <c r="F154" s="231" t="s">
        <v>162</v>
      </c>
      <c r="G154" s="229"/>
      <c r="H154" s="232">
        <v>50</v>
      </c>
      <c r="I154" s="229"/>
      <c r="J154" s="229"/>
      <c r="K154" s="229"/>
      <c r="L154" s="233"/>
      <c r="M154" s="234"/>
      <c r="N154" s="235"/>
      <c r="O154" s="235"/>
      <c r="P154" s="235"/>
      <c r="Q154" s="235"/>
      <c r="R154" s="235"/>
      <c r="S154" s="235"/>
      <c r="T154" s="236"/>
      <c r="AT154" s="237" t="s">
        <v>135</v>
      </c>
      <c r="AU154" s="237" t="s">
        <v>84</v>
      </c>
      <c r="AV154" s="13" t="s">
        <v>84</v>
      </c>
      <c r="AW154" s="13" t="s">
        <v>31</v>
      </c>
      <c r="AX154" s="13" t="s">
        <v>75</v>
      </c>
      <c r="AY154" s="237" t="s">
        <v>126</v>
      </c>
    </row>
    <row r="155" s="14" customFormat="1">
      <c r="B155" s="238"/>
      <c r="C155" s="239"/>
      <c r="D155" s="220" t="s">
        <v>135</v>
      </c>
      <c r="E155" s="240" t="s">
        <v>1</v>
      </c>
      <c r="F155" s="241" t="s">
        <v>138</v>
      </c>
      <c r="G155" s="239"/>
      <c r="H155" s="242">
        <v>50</v>
      </c>
      <c r="I155" s="239"/>
      <c r="J155" s="239"/>
      <c r="K155" s="239"/>
      <c r="L155" s="243"/>
      <c r="M155" s="244"/>
      <c r="N155" s="245"/>
      <c r="O155" s="245"/>
      <c r="P155" s="245"/>
      <c r="Q155" s="245"/>
      <c r="R155" s="245"/>
      <c r="S155" s="245"/>
      <c r="T155" s="246"/>
      <c r="AT155" s="247" t="s">
        <v>135</v>
      </c>
      <c r="AU155" s="247" t="s">
        <v>84</v>
      </c>
      <c r="AV155" s="14" t="s">
        <v>133</v>
      </c>
      <c r="AW155" s="14" t="s">
        <v>31</v>
      </c>
      <c r="AX155" s="14" t="s">
        <v>82</v>
      </c>
      <c r="AY155" s="247" t="s">
        <v>126</v>
      </c>
    </row>
    <row r="156" s="1" customFormat="1" ht="24" customHeight="1">
      <c r="B156" s="31"/>
      <c r="C156" s="206" t="s">
        <v>163</v>
      </c>
      <c r="D156" s="206" t="s">
        <v>128</v>
      </c>
      <c r="E156" s="207" t="s">
        <v>164</v>
      </c>
      <c r="F156" s="208" t="s">
        <v>165</v>
      </c>
      <c r="G156" s="209" t="s">
        <v>131</v>
      </c>
      <c r="H156" s="210">
        <v>50</v>
      </c>
      <c r="I156" s="211">
        <v>168</v>
      </c>
      <c r="J156" s="211">
        <f>ROUND(I156*H156,2)</f>
        <v>8400</v>
      </c>
      <c r="K156" s="208" t="s">
        <v>132</v>
      </c>
      <c r="L156" s="36"/>
      <c r="M156" s="212" t="s">
        <v>1</v>
      </c>
      <c r="N156" s="213" t="s">
        <v>40</v>
      </c>
      <c r="O156" s="214">
        <v>0.246</v>
      </c>
      <c r="P156" s="214">
        <f>O156*H156</f>
        <v>12.300000000000001</v>
      </c>
      <c r="Q156" s="214">
        <v>0</v>
      </c>
      <c r="R156" s="214">
        <f>Q156*H156</f>
        <v>0</v>
      </c>
      <c r="S156" s="214">
        <v>0.23999999999999999</v>
      </c>
      <c r="T156" s="215">
        <f>S156*H156</f>
        <v>12</v>
      </c>
      <c r="AR156" s="216" t="s">
        <v>133</v>
      </c>
      <c r="AT156" s="216" t="s">
        <v>128</v>
      </c>
      <c r="AU156" s="216" t="s">
        <v>84</v>
      </c>
      <c r="AY156" s="16" t="s">
        <v>126</v>
      </c>
      <c r="BE156" s="217">
        <f>IF(N156="základní",J156,0)</f>
        <v>8400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6" t="s">
        <v>82</v>
      </c>
      <c r="BK156" s="217">
        <f>ROUND(I156*H156,2)</f>
        <v>8400</v>
      </c>
      <c r="BL156" s="16" t="s">
        <v>133</v>
      </c>
      <c r="BM156" s="216" t="s">
        <v>166</v>
      </c>
    </row>
    <row r="157" s="12" customFormat="1">
      <c r="B157" s="218"/>
      <c r="C157" s="219"/>
      <c r="D157" s="220" t="s">
        <v>135</v>
      </c>
      <c r="E157" s="221" t="s">
        <v>1</v>
      </c>
      <c r="F157" s="222" t="s">
        <v>167</v>
      </c>
      <c r="G157" s="219"/>
      <c r="H157" s="221" t="s">
        <v>1</v>
      </c>
      <c r="I157" s="219"/>
      <c r="J157" s="219"/>
      <c r="K157" s="219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135</v>
      </c>
      <c r="AU157" s="227" t="s">
        <v>84</v>
      </c>
      <c r="AV157" s="12" t="s">
        <v>82</v>
      </c>
      <c r="AW157" s="12" t="s">
        <v>31</v>
      </c>
      <c r="AX157" s="12" t="s">
        <v>75</v>
      </c>
      <c r="AY157" s="227" t="s">
        <v>126</v>
      </c>
    </row>
    <row r="158" s="13" customFormat="1">
      <c r="B158" s="228"/>
      <c r="C158" s="229"/>
      <c r="D158" s="220" t="s">
        <v>135</v>
      </c>
      <c r="E158" s="230" t="s">
        <v>1</v>
      </c>
      <c r="F158" s="231" t="s">
        <v>162</v>
      </c>
      <c r="G158" s="229"/>
      <c r="H158" s="232">
        <v>50</v>
      </c>
      <c r="I158" s="229"/>
      <c r="J158" s="229"/>
      <c r="K158" s="229"/>
      <c r="L158" s="233"/>
      <c r="M158" s="234"/>
      <c r="N158" s="235"/>
      <c r="O158" s="235"/>
      <c r="P158" s="235"/>
      <c r="Q158" s="235"/>
      <c r="R158" s="235"/>
      <c r="S158" s="235"/>
      <c r="T158" s="236"/>
      <c r="AT158" s="237" t="s">
        <v>135</v>
      </c>
      <c r="AU158" s="237" t="s">
        <v>84</v>
      </c>
      <c r="AV158" s="13" t="s">
        <v>84</v>
      </c>
      <c r="AW158" s="13" t="s">
        <v>31</v>
      </c>
      <c r="AX158" s="13" t="s">
        <v>75</v>
      </c>
      <c r="AY158" s="237" t="s">
        <v>126</v>
      </c>
    </row>
    <row r="159" s="14" customFormat="1">
      <c r="B159" s="238"/>
      <c r="C159" s="239"/>
      <c r="D159" s="220" t="s">
        <v>135</v>
      </c>
      <c r="E159" s="240" t="s">
        <v>1</v>
      </c>
      <c r="F159" s="241" t="s">
        <v>138</v>
      </c>
      <c r="G159" s="239"/>
      <c r="H159" s="242">
        <v>50</v>
      </c>
      <c r="I159" s="239"/>
      <c r="J159" s="239"/>
      <c r="K159" s="239"/>
      <c r="L159" s="243"/>
      <c r="M159" s="244"/>
      <c r="N159" s="245"/>
      <c r="O159" s="245"/>
      <c r="P159" s="245"/>
      <c r="Q159" s="245"/>
      <c r="R159" s="245"/>
      <c r="S159" s="245"/>
      <c r="T159" s="246"/>
      <c r="AT159" s="247" t="s">
        <v>135</v>
      </c>
      <c r="AU159" s="247" t="s">
        <v>84</v>
      </c>
      <c r="AV159" s="14" t="s">
        <v>133</v>
      </c>
      <c r="AW159" s="14" t="s">
        <v>31</v>
      </c>
      <c r="AX159" s="14" t="s">
        <v>82</v>
      </c>
      <c r="AY159" s="247" t="s">
        <v>126</v>
      </c>
    </row>
    <row r="160" s="1" customFormat="1" ht="24" customHeight="1">
      <c r="B160" s="31"/>
      <c r="C160" s="206" t="s">
        <v>168</v>
      </c>
      <c r="D160" s="206" t="s">
        <v>128</v>
      </c>
      <c r="E160" s="207" t="s">
        <v>169</v>
      </c>
      <c r="F160" s="208" t="s">
        <v>170</v>
      </c>
      <c r="G160" s="209" t="s">
        <v>131</v>
      </c>
      <c r="H160" s="210">
        <v>50</v>
      </c>
      <c r="I160" s="211">
        <v>70.700000000000003</v>
      </c>
      <c r="J160" s="211">
        <f>ROUND(I160*H160,2)</f>
        <v>3535</v>
      </c>
      <c r="K160" s="208" t="s">
        <v>132</v>
      </c>
      <c r="L160" s="36"/>
      <c r="M160" s="212" t="s">
        <v>1</v>
      </c>
      <c r="N160" s="213" t="s">
        <v>40</v>
      </c>
      <c r="O160" s="214">
        <v>0.13</v>
      </c>
      <c r="P160" s="214">
        <f>O160*H160</f>
        <v>6.5</v>
      </c>
      <c r="Q160" s="214">
        <v>0</v>
      </c>
      <c r="R160" s="214">
        <f>Q160*H160</f>
        <v>0</v>
      </c>
      <c r="S160" s="214">
        <v>0.22</v>
      </c>
      <c r="T160" s="215">
        <f>S160*H160</f>
        <v>11</v>
      </c>
      <c r="AR160" s="216" t="s">
        <v>133</v>
      </c>
      <c r="AT160" s="216" t="s">
        <v>128</v>
      </c>
      <c r="AU160" s="216" t="s">
        <v>84</v>
      </c>
      <c r="AY160" s="16" t="s">
        <v>126</v>
      </c>
      <c r="BE160" s="217">
        <f>IF(N160="základní",J160,0)</f>
        <v>3535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6" t="s">
        <v>82</v>
      </c>
      <c r="BK160" s="217">
        <f>ROUND(I160*H160,2)</f>
        <v>3535</v>
      </c>
      <c r="BL160" s="16" t="s">
        <v>133</v>
      </c>
      <c r="BM160" s="216" t="s">
        <v>171</v>
      </c>
    </row>
    <row r="161" s="12" customFormat="1">
      <c r="B161" s="218"/>
      <c r="C161" s="219"/>
      <c r="D161" s="220" t="s">
        <v>135</v>
      </c>
      <c r="E161" s="221" t="s">
        <v>1</v>
      </c>
      <c r="F161" s="222" t="s">
        <v>161</v>
      </c>
      <c r="G161" s="219"/>
      <c r="H161" s="221" t="s">
        <v>1</v>
      </c>
      <c r="I161" s="219"/>
      <c r="J161" s="219"/>
      <c r="K161" s="219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135</v>
      </c>
      <c r="AU161" s="227" t="s">
        <v>84</v>
      </c>
      <c r="AV161" s="12" t="s">
        <v>82</v>
      </c>
      <c r="AW161" s="12" t="s">
        <v>31</v>
      </c>
      <c r="AX161" s="12" t="s">
        <v>75</v>
      </c>
      <c r="AY161" s="227" t="s">
        <v>126</v>
      </c>
    </row>
    <row r="162" s="13" customFormat="1">
      <c r="B162" s="228"/>
      <c r="C162" s="229"/>
      <c r="D162" s="220" t="s">
        <v>135</v>
      </c>
      <c r="E162" s="230" t="s">
        <v>1</v>
      </c>
      <c r="F162" s="231" t="s">
        <v>162</v>
      </c>
      <c r="G162" s="229"/>
      <c r="H162" s="232">
        <v>50</v>
      </c>
      <c r="I162" s="229"/>
      <c r="J162" s="229"/>
      <c r="K162" s="229"/>
      <c r="L162" s="233"/>
      <c r="M162" s="234"/>
      <c r="N162" s="235"/>
      <c r="O162" s="235"/>
      <c r="P162" s="235"/>
      <c r="Q162" s="235"/>
      <c r="R162" s="235"/>
      <c r="S162" s="235"/>
      <c r="T162" s="236"/>
      <c r="AT162" s="237" t="s">
        <v>135</v>
      </c>
      <c r="AU162" s="237" t="s">
        <v>84</v>
      </c>
      <c r="AV162" s="13" t="s">
        <v>84</v>
      </c>
      <c r="AW162" s="13" t="s">
        <v>31</v>
      </c>
      <c r="AX162" s="13" t="s">
        <v>75</v>
      </c>
      <c r="AY162" s="237" t="s">
        <v>126</v>
      </c>
    </row>
    <row r="163" s="14" customFormat="1">
      <c r="B163" s="238"/>
      <c r="C163" s="239"/>
      <c r="D163" s="220" t="s">
        <v>135</v>
      </c>
      <c r="E163" s="240" t="s">
        <v>1</v>
      </c>
      <c r="F163" s="241" t="s">
        <v>138</v>
      </c>
      <c r="G163" s="239"/>
      <c r="H163" s="242">
        <v>50</v>
      </c>
      <c r="I163" s="239"/>
      <c r="J163" s="239"/>
      <c r="K163" s="239"/>
      <c r="L163" s="243"/>
      <c r="M163" s="244"/>
      <c r="N163" s="245"/>
      <c r="O163" s="245"/>
      <c r="P163" s="245"/>
      <c r="Q163" s="245"/>
      <c r="R163" s="245"/>
      <c r="S163" s="245"/>
      <c r="T163" s="246"/>
      <c r="AT163" s="247" t="s">
        <v>135</v>
      </c>
      <c r="AU163" s="247" t="s">
        <v>84</v>
      </c>
      <c r="AV163" s="14" t="s">
        <v>133</v>
      </c>
      <c r="AW163" s="14" t="s">
        <v>31</v>
      </c>
      <c r="AX163" s="14" t="s">
        <v>82</v>
      </c>
      <c r="AY163" s="247" t="s">
        <v>126</v>
      </c>
    </row>
    <row r="164" s="1" customFormat="1" ht="24" customHeight="1">
      <c r="B164" s="31"/>
      <c r="C164" s="206" t="s">
        <v>172</v>
      </c>
      <c r="D164" s="206" t="s">
        <v>128</v>
      </c>
      <c r="E164" s="207" t="s">
        <v>173</v>
      </c>
      <c r="F164" s="208" t="s">
        <v>174</v>
      </c>
      <c r="G164" s="209" t="s">
        <v>131</v>
      </c>
      <c r="H164" s="210">
        <v>702</v>
      </c>
      <c r="I164" s="211">
        <v>147</v>
      </c>
      <c r="J164" s="211">
        <f>ROUND(I164*H164,2)</f>
        <v>103194</v>
      </c>
      <c r="K164" s="208" t="s">
        <v>132</v>
      </c>
      <c r="L164" s="36"/>
      <c r="M164" s="212" t="s">
        <v>1</v>
      </c>
      <c r="N164" s="213" t="s">
        <v>40</v>
      </c>
      <c r="O164" s="214">
        <v>0.070000000000000007</v>
      </c>
      <c r="P164" s="214">
        <f>O164*H164</f>
        <v>49.140000000000008</v>
      </c>
      <c r="Q164" s="214">
        <v>3.0000000000000001E-05</v>
      </c>
      <c r="R164" s="214">
        <f>Q164*H164</f>
        <v>0.021059999999999999</v>
      </c>
      <c r="S164" s="214">
        <v>0.10299999999999999</v>
      </c>
      <c r="T164" s="215">
        <f>S164*H164</f>
        <v>72.305999999999997</v>
      </c>
      <c r="AR164" s="216" t="s">
        <v>133</v>
      </c>
      <c r="AT164" s="216" t="s">
        <v>128</v>
      </c>
      <c r="AU164" s="216" t="s">
        <v>84</v>
      </c>
      <c r="AY164" s="16" t="s">
        <v>126</v>
      </c>
      <c r="BE164" s="217">
        <f>IF(N164="základní",J164,0)</f>
        <v>103194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6" t="s">
        <v>82</v>
      </c>
      <c r="BK164" s="217">
        <f>ROUND(I164*H164,2)</f>
        <v>103194</v>
      </c>
      <c r="BL164" s="16" t="s">
        <v>133</v>
      </c>
      <c r="BM164" s="216" t="s">
        <v>175</v>
      </c>
    </row>
    <row r="165" s="12" customFormat="1">
      <c r="B165" s="218"/>
      <c r="C165" s="219"/>
      <c r="D165" s="220" t="s">
        <v>135</v>
      </c>
      <c r="E165" s="221" t="s">
        <v>1</v>
      </c>
      <c r="F165" s="222" t="s">
        <v>136</v>
      </c>
      <c r="G165" s="219"/>
      <c r="H165" s="221" t="s">
        <v>1</v>
      </c>
      <c r="I165" s="219"/>
      <c r="J165" s="219"/>
      <c r="K165" s="219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135</v>
      </c>
      <c r="AU165" s="227" t="s">
        <v>84</v>
      </c>
      <c r="AV165" s="12" t="s">
        <v>82</v>
      </c>
      <c r="AW165" s="12" t="s">
        <v>31</v>
      </c>
      <c r="AX165" s="12" t="s">
        <v>75</v>
      </c>
      <c r="AY165" s="227" t="s">
        <v>126</v>
      </c>
    </row>
    <row r="166" s="13" customFormat="1">
      <c r="B166" s="228"/>
      <c r="C166" s="229"/>
      <c r="D166" s="220" t="s">
        <v>135</v>
      </c>
      <c r="E166" s="230" t="s">
        <v>1</v>
      </c>
      <c r="F166" s="231" t="s">
        <v>176</v>
      </c>
      <c r="G166" s="229"/>
      <c r="H166" s="232">
        <v>702</v>
      </c>
      <c r="I166" s="229"/>
      <c r="J166" s="229"/>
      <c r="K166" s="229"/>
      <c r="L166" s="233"/>
      <c r="M166" s="234"/>
      <c r="N166" s="235"/>
      <c r="O166" s="235"/>
      <c r="P166" s="235"/>
      <c r="Q166" s="235"/>
      <c r="R166" s="235"/>
      <c r="S166" s="235"/>
      <c r="T166" s="236"/>
      <c r="AT166" s="237" t="s">
        <v>135</v>
      </c>
      <c r="AU166" s="237" t="s">
        <v>84</v>
      </c>
      <c r="AV166" s="13" t="s">
        <v>84</v>
      </c>
      <c r="AW166" s="13" t="s">
        <v>31</v>
      </c>
      <c r="AX166" s="13" t="s">
        <v>75</v>
      </c>
      <c r="AY166" s="237" t="s">
        <v>126</v>
      </c>
    </row>
    <row r="167" s="14" customFormat="1">
      <c r="B167" s="238"/>
      <c r="C167" s="239"/>
      <c r="D167" s="220" t="s">
        <v>135</v>
      </c>
      <c r="E167" s="240" t="s">
        <v>1</v>
      </c>
      <c r="F167" s="241" t="s">
        <v>138</v>
      </c>
      <c r="G167" s="239"/>
      <c r="H167" s="242">
        <v>702</v>
      </c>
      <c r="I167" s="239"/>
      <c r="J167" s="239"/>
      <c r="K167" s="239"/>
      <c r="L167" s="243"/>
      <c r="M167" s="244"/>
      <c r="N167" s="245"/>
      <c r="O167" s="245"/>
      <c r="P167" s="245"/>
      <c r="Q167" s="245"/>
      <c r="R167" s="245"/>
      <c r="S167" s="245"/>
      <c r="T167" s="246"/>
      <c r="AT167" s="247" t="s">
        <v>135</v>
      </c>
      <c r="AU167" s="247" t="s">
        <v>84</v>
      </c>
      <c r="AV167" s="14" t="s">
        <v>133</v>
      </c>
      <c r="AW167" s="14" t="s">
        <v>31</v>
      </c>
      <c r="AX167" s="14" t="s">
        <v>82</v>
      </c>
      <c r="AY167" s="247" t="s">
        <v>126</v>
      </c>
    </row>
    <row r="168" s="1" customFormat="1" ht="16.5" customHeight="1">
      <c r="B168" s="31"/>
      <c r="C168" s="206" t="s">
        <v>177</v>
      </c>
      <c r="D168" s="206" t="s">
        <v>128</v>
      </c>
      <c r="E168" s="207" t="s">
        <v>178</v>
      </c>
      <c r="F168" s="208" t="s">
        <v>179</v>
      </c>
      <c r="G168" s="209" t="s">
        <v>180</v>
      </c>
      <c r="H168" s="210">
        <v>340</v>
      </c>
      <c r="I168" s="211">
        <v>57.600000000000001</v>
      </c>
      <c r="J168" s="211">
        <f>ROUND(I168*H168,2)</f>
        <v>19584</v>
      </c>
      <c r="K168" s="208" t="s">
        <v>132</v>
      </c>
      <c r="L168" s="36"/>
      <c r="M168" s="212" t="s">
        <v>1</v>
      </c>
      <c r="N168" s="213" t="s">
        <v>40</v>
      </c>
      <c r="O168" s="214">
        <v>0.13300000000000001</v>
      </c>
      <c r="P168" s="214">
        <f>O168*H168</f>
        <v>45.219999999999999</v>
      </c>
      <c r="Q168" s="214">
        <v>0</v>
      </c>
      <c r="R168" s="214">
        <f>Q168*H168</f>
        <v>0</v>
      </c>
      <c r="S168" s="214">
        <v>0.20499999999999999</v>
      </c>
      <c r="T168" s="215">
        <f>S168*H168</f>
        <v>69.700000000000003</v>
      </c>
      <c r="AR168" s="216" t="s">
        <v>133</v>
      </c>
      <c r="AT168" s="216" t="s">
        <v>128</v>
      </c>
      <c r="AU168" s="216" t="s">
        <v>84</v>
      </c>
      <c r="AY168" s="16" t="s">
        <v>126</v>
      </c>
      <c r="BE168" s="217">
        <f>IF(N168="základní",J168,0)</f>
        <v>19584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6" t="s">
        <v>82</v>
      </c>
      <c r="BK168" s="217">
        <f>ROUND(I168*H168,2)</f>
        <v>19584</v>
      </c>
      <c r="BL168" s="16" t="s">
        <v>133</v>
      </c>
      <c r="BM168" s="216" t="s">
        <v>181</v>
      </c>
    </row>
    <row r="169" s="12" customFormat="1">
      <c r="B169" s="218"/>
      <c r="C169" s="219"/>
      <c r="D169" s="220" t="s">
        <v>135</v>
      </c>
      <c r="E169" s="221" t="s">
        <v>1</v>
      </c>
      <c r="F169" s="222" t="s">
        <v>182</v>
      </c>
      <c r="G169" s="219"/>
      <c r="H169" s="221" t="s">
        <v>1</v>
      </c>
      <c r="I169" s="219"/>
      <c r="J169" s="219"/>
      <c r="K169" s="219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135</v>
      </c>
      <c r="AU169" s="227" t="s">
        <v>84</v>
      </c>
      <c r="AV169" s="12" t="s">
        <v>82</v>
      </c>
      <c r="AW169" s="12" t="s">
        <v>31</v>
      </c>
      <c r="AX169" s="12" t="s">
        <v>75</v>
      </c>
      <c r="AY169" s="227" t="s">
        <v>126</v>
      </c>
    </row>
    <row r="170" s="13" customFormat="1">
      <c r="B170" s="228"/>
      <c r="C170" s="229"/>
      <c r="D170" s="220" t="s">
        <v>135</v>
      </c>
      <c r="E170" s="230" t="s">
        <v>1</v>
      </c>
      <c r="F170" s="231" t="s">
        <v>183</v>
      </c>
      <c r="G170" s="229"/>
      <c r="H170" s="232">
        <v>340</v>
      </c>
      <c r="I170" s="229"/>
      <c r="J170" s="229"/>
      <c r="K170" s="229"/>
      <c r="L170" s="233"/>
      <c r="M170" s="234"/>
      <c r="N170" s="235"/>
      <c r="O170" s="235"/>
      <c r="P170" s="235"/>
      <c r="Q170" s="235"/>
      <c r="R170" s="235"/>
      <c r="S170" s="235"/>
      <c r="T170" s="236"/>
      <c r="AT170" s="237" t="s">
        <v>135</v>
      </c>
      <c r="AU170" s="237" t="s">
        <v>84</v>
      </c>
      <c r="AV170" s="13" t="s">
        <v>84</v>
      </c>
      <c r="AW170" s="13" t="s">
        <v>31</v>
      </c>
      <c r="AX170" s="13" t="s">
        <v>75</v>
      </c>
      <c r="AY170" s="237" t="s">
        <v>126</v>
      </c>
    </row>
    <row r="171" s="14" customFormat="1">
      <c r="B171" s="238"/>
      <c r="C171" s="239"/>
      <c r="D171" s="220" t="s">
        <v>135</v>
      </c>
      <c r="E171" s="240" t="s">
        <v>1</v>
      </c>
      <c r="F171" s="241" t="s">
        <v>138</v>
      </c>
      <c r="G171" s="239"/>
      <c r="H171" s="242">
        <v>340</v>
      </c>
      <c r="I171" s="239"/>
      <c r="J171" s="239"/>
      <c r="K171" s="239"/>
      <c r="L171" s="243"/>
      <c r="M171" s="244"/>
      <c r="N171" s="245"/>
      <c r="O171" s="245"/>
      <c r="P171" s="245"/>
      <c r="Q171" s="245"/>
      <c r="R171" s="245"/>
      <c r="S171" s="245"/>
      <c r="T171" s="246"/>
      <c r="AT171" s="247" t="s">
        <v>135</v>
      </c>
      <c r="AU171" s="247" t="s">
        <v>84</v>
      </c>
      <c r="AV171" s="14" t="s">
        <v>133</v>
      </c>
      <c r="AW171" s="14" t="s">
        <v>31</v>
      </c>
      <c r="AX171" s="14" t="s">
        <v>82</v>
      </c>
      <c r="AY171" s="247" t="s">
        <v>126</v>
      </c>
    </row>
    <row r="172" s="1" customFormat="1" ht="16.5" customHeight="1">
      <c r="B172" s="31"/>
      <c r="C172" s="206" t="s">
        <v>184</v>
      </c>
      <c r="D172" s="206" t="s">
        <v>128</v>
      </c>
      <c r="E172" s="207" t="s">
        <v>185</v>
      </c>
      <c r="F172" s="208" t="s">
        <v>186</v>
      </c>
      <c r="G172" s="209" t="s">
        <v>187</v>
      </c>
      <c r="H172" s="210">
        <v>43.5</v>
      </c>
      <c r="I172" s="211">
        <v>47.399999999999999</v>
      </c>
      <c r="J172" s="211">
        <f>ROUND(I172*H172,2)</f>
        <v>2061.9000000000001</v>
      </c>
      <c r="K172" s="208" t="s">
        <v>132</v>
      </c>
      <c r="L172" s="36"/>
      <c r="M172" s="212" t="s">
        <v>1</v>
      </c>
      <c r="N172" s="213" t="s">
        <v>40</v>
      </c>
      <c r="O172" s="214">
        <v>0.012999999999999999</v>
      </c>
      <c r="P172" s="214">
        <f>O172*H172</f>
        <v>0.5655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AR172" s="216" t="s">
        <v>133</v>
      </c>
      <c r="AT172" s="216" t="s">
        <v>128</v>
      </c>
      <c r="AU172" s="216" t="s">
        <v>84</v>
      </c>
      <c r="AY172" s="16" t="s">
        <v>126</v>
      </c>
      <c r="BE172" s="217">
        <f>IF(N172="základní",J172,0)</f>
        <v>2061.9000000000001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6" t="s">
        <v>82</v>
      </c>
      <c r="BK172" s="217">
        <f>ROUND(I172*H172,2)</f>
        <v>2061.9000000000001</v>
      </c>
      <c r="BL172" s="16" t="s">
        <v>133</v>
      </c>
      <c r="BM172" s="216" t="s">
        <v>188</v>
      </c>
    </row>
    <row r="173" s="12" customFormat="1">
      <c r="B173" s="218"/>
      <c r="C173" s="219"/>
      <c r="D173" s="220" t="s">
        <v>135</v>
      </c>
      <c r="E173" s="221" t="s">
        <v>1</v>
      </c>
      <c r="F173" s="222" t="s">
        <v>136</v>
      </c>
      <c r="G173" s="219"/>
      <c r="H173" s="221" t="s">
        <v>1</v>
      </c>
      <c r="I173" s="219"/>
      <c r="J173" s="219"/>
      <c r="K173" s="219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135</v>
      </c>
      <c r="AU173" s="227" t="s">
        <v>84</v>
      </c>
      <c r="AV173" s="12" t="s">
        <v>82</v>
      </c>
      <c r="AW173" s="12" t="s">
        <v>31</v>
      </c>
      <c r="AX173" s="12" t="s">
        <v>75</v>
      </c>
      <c r="AY173" s="227" t="s">
        <v>126</v>
      </c>
    </row>
    <row r="174" s="13" customFormat="1">
      <c r="B174" s="228"/>
      <c r="C174" s="229"/>
      <c r="D174" s="220" t="s">
        <v>135</v>
      </c>
      <c r="E174" s="230" t="s">
        <v>1</v>
      </c>
      <c r="F174" s="231" t="s">
        <v>189</v>
      </c>
      <c r="G174" s="229"/>
      <c r="H174" s="232">
        <v>43.5</v>
      </c>
      <c r="I174" s="229"/>
      <c r="J174" s="229"/>
      <c r="K174" s="229"/>
      <c r="L174" s="233"/>
      <c r="M174" s="234"/>
      <c r="N174" s="235"/>
      <c r="O174" s="235"/>
      <c r="P174" s="235"/>
      <c r="Q174" s="235"/>
      <c r="R174" s="235"/>
      <c r="S174" s="235"/>
      <c r="T174" s="236"/>
      <c r="AT174" s="237" t="s">
        <v>135</v>
      </c>
      <c r="AU174" s="237" t="s">
        <v>84</v>
      </c>
      <c r="AV174" s="13" t="s">
        <v>84</v>
      </c>
      <c r="AW174" s="13" t="s">
        <v>31</v>
      </c>
      <c r="AX174" s="13" t="s">
        <v>75</v>
      </c>
      <c r="AY174" s="237" t="s">
        <v>126</v>
      </c>
    </row>
    <row r="175" s="14" customFormat="1">
      <c r="B175" s="238"/>
      <c r="C175" s="239"/>
      <c r="D175" s="220" t="s">
        <v>135</v>
      </c>
      <c r="E175" s="240" t="s">
        <v>1</v>
      </c>
      <c r="F175" s="241" t="s">
        <v>138</v>
      </c>
      <c r="G175" s="239"/>
      <c r="H175" s="242">
        <v>43.5</v>
      </c>
      <c r="I175" s="239"/>
      <c r="J175" s="239"/>
      <c r="K175" s="239"/>
      <c r="L175" s="243"/>
      <c r="M175" s="244"/>
      <c r="N175" s="245"/>
      <c r="O175" s="245"/>
      <c r="P175" s="245"/>
      <c r="Q175" s="245"/>
      <c r="R175" s="245"/>
      <c r="S175" s="245"/>
      <c r="T175" s="246"/>
      <c r="AT175" s="247" t="s">
        <v>135</v>
      </c>
      <c r="AU175" s="247" t="s">
        <v>84</v>
      </c>
      <c r="AV175" s="14" t="s">
        <v>133</v>
      </c>
      <c r="AW175" s="14" t="s">
        <v>31</v>
      </c>
      <c r="AX175" s="14" t="s">
        <v>82</v>
      </c>
      <c r="AY175" s="247" t="s">
        <v>126</v>
      </c>
    </row>
    <row r="176" s="11" customFormat="1" ht="22.8" customHeight="1">
      <c r="B176" s="191"/>
      <c r="C176" s="192"/>
      <c r="D176" s="193" t="s">
        <v>74</v>
      </c>
      <c r="E176" s="204" t="s">
        <v>168</v>
      </c>
      <c r="F176" s="204" t="s">
        <v>190</v>
      </c>
      <c r="G176" s="192"/>
      <c r="H176" s="192"/>
      <c r="I176" s="192"/>
      <c r="J176" s="205">
        <f>BK176</f>
        <v>25405</v>
      </c>
      <c r="K176" s="192"/>
      <c r="L176" s="196"/>
      <c r="M176" s="197"/>
      <c r="N176" s="198"/>
      <c r="O176" s="198"/>
      <c r="P176" s="199">
        <f>SUM(P177:P204)</f>
        <v>21.603999999999999</v>
      </c>
      <c r="Q176" s="198"/>
      <c r="R176" s="199">
        <f>SUM(R177:R204)</f>
        <v>0</v>
      </c>
      <c r="S176" s="198"/>
      <c r="T176" s="200">
        <f>SUM(T177:T204)</f>
        <v>0</v>
      </c>
      <c r="AR176" s="201" t="s">
        <v>82</v>
      </c>
      <c r="AT176" s="202" t="s">
        <v>74</v>
      </c>
      <c r="AU176" s="202" t="s">
        <v>82</v>
      </c>
      <c r="AY176" s="201" t="s">
        <v>126</v>
      </c>
      <c r="BK176" s="203">
        <f>SUM(BK177:BK204)</f>
        <v>25405</v>
      </c>
    </row>
    <row r="177" s="1" customFormat="1" ht="24" customHeight="1">
      <c r="B177" s="31"/>
      <c r="C177" s="206" t="s">
        <v>191</v>
      </c>
      <c r="D177" s="206" t="s">
        <v>128</v>
      </c>
      <c r="E177" s="207" t="s">
        <v>192</v>
      </c>
      <c r="F177" s="208" t="s">
        <v>193</v>
      </c>
      <c r="G177" s="209" t="s">
        <v>180</v>
      </c>
      <c r="H177" s="210">
        <v>22</v>
      </c>
      <c r="I177" s="211">
        <v>29</v>
      </c>
      <c r="J177" s="211">
        <f>ROUND(I177*H177,2)</f>
        <v>638</v>
      </c>
      <c r="K177" s="208" t="s">
        <v>132</v>
      </c>
      <c r="L177" s="36"/>
      <c r="M177" s="212" t="s">
        <v>1</v>
      </c>
      <c r="N177" s="213" t="s">
        <v>40</v>
      </c>
      <c r="O177" s="214">
        <v>0.067000000000000004</v>
      </c>
      <c r="P177" s="214">
        <f>O177*H177</f>
        <v>1.4740000000000002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AR177" s="216" t="s">
        <v>133</v>
      </c>
      <c r="AT177" s="216" t="s">
        <v>128</v>
      </c>
      <c r="AU177" s="216" t="s">
        <v>84</v>
      </c>
      <c r="AY177" s="16" t="s">
        <v>126</v>
      </c>
      <c r="BE177" s="217">
        <f>IF(N177="základní",J177,0)</f>
        <v>638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6" t="s">
        <v>82</v>
      </c>
      <c r="BK177" s="217">
        <f>ROUND(I177*H177,2)</f>
        <v>638</v>
      </c>
      <c r="BL177" s="16" t="s">
        <v>133</v>
      </c>
      <c r="BM177" s="216" t="s">
        <v>194</v>
      </c>
    </row>
    <row r="178" s="12" customFormat="1">
      <c r="B178" s="218"/>
      <c r="C178" s="219"/>
      <c r="D178" s="220" t="s">
        <v>135</v>
      </c>
      <c r="E178" s="221" t="s">
        <v>1</v>
      </c>
      <c r="F178" s="222" t="s">
        <v>136</v>
      </c>
      <c r="G178" s="219"/>
      <c r="H178" s="221" t="s">
        <v>1</v>
      </c>
      <c r="I178" s="219"/>
      <c r="J178" s="219"/>
      <c r="K178" s="219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135</v>
      </c>
      <c r="AU178" s="227" t="s">
        <v>84</v>
      </c>
      <c r="AV178" s="12" t="s">
        <v>82</v>
      </c>
      <c r="AW178" s="12" t="s">
        <v>31</v>
      </c>
      <c r="AX178" s="12" t="s">
        <v>75</v>
      </c>
      <c r="AY178" s="227" t="s">
        <v>126</v>
      </c>
    </row>
    <row r="179" s="13" customFormat="1">
      <c r="B179" s="228"/>
      <c r="C179" s="229"/>
      <c r="D179" s="220" t="s">
        <v>135</v>
      </c>
      <c r="E179" s="230" t="s">
        <v>1</v>
      </c>
      <c r="F179" s="231" t="s">
        <v>195</v>
      </c>
      <c r="G179" s="229"/>
      <c r="H179" s="232">
        <v>22</v>
      </c>
      <c r="I179" s="229"/>
      <c r="J179" s="229"/>
      <c r="K179" s="229"/>
      <c r="L179" s="233"/>
      <c r="M179" s="234"/>
      <c r="N179" s="235"/>
      <c r="O179" s="235"/>
      <c r="P179" s="235"/>
      <c r="Q179" s="235"/>
      <c r="R179" s="235"/>
      <c r="S179" s="235"/>
      <c r="T179" s="236"/>
      <c r="AT179" s="237" t="s">
        <v>135</v>
      </c>
      <c r="AU179" s="237" t="s">
        <v>84</v>
      </c>
      <c r="AV179" s="13" t="s">
        <v>84</v>
      </c>
      <c r="AW179" s="13" t="s">
        <v>31</v>
      </c>
      <c r="AX179" s="13" t="s">
        <v>75</v>
      </c>
      <c r="AY179" s="237" t="s">
        <v>126</v>
      </c>
    </row>
    <row r="180" s="14" customFormat="1">
      <c r="B180" s="238"/>
      <c r="C180" s="239"/>
      <c r="D180" s="220" t="s">
        <v>135</v>
      </c>
      <c r="E180" s="240" t="s">
        <v>1</v>
      </c>
      <c r="F180" s="241" t="s">
        <v>138</v>
      </c>
      <c r="G180" s="239"/>
      <c r="H180" s="242">
        <v>22</v>
      </c>
      <c r="I180" s="239"/>
      <c r="J180" s="239"/>
      <c r="K180" s="239"/>
      <c r="L180" s="243"/>
      <c r="M180" s="244"/>
      <c r="N180" s="245"/>
      <c r="O180" s="245"/>
      <c r="P180" s="245"/>
      <c r="Q180" s="245"/>
      <c r="R180" s="245"/>
      <c r="S180" s="245"/>
      <c r="T180" s="246"/>
      <c r="AT180" s="247" t="s">
        <v>135</v>
      </c>
      <c r="AU180" s="247" t="s">
        <v>84</v>
      </c>
      <c r="AV180" s="14" t="s">
        <v>133</v>
      </c>
      <c r="AW180" s="14" t="s">
        <v>31</v>
      </c>
      <c r="AX180" s="14" t="s">
        <v>82</v>
      </c>
      <c r="AY180" s="247" t="s">
        <v>126</v>
      </c>
    </row>
    <row r="181" s="1" customFormat="1" ht="16.5" customHeight="1">
      <c r="B181" s="31"/>
      <c r="C181" s="206" t="s">
        <v>196</v>
      </c>
      <c r="D181" s="206" t="s">
        <v>128</v>
      </c>
      <c r="E181" s="207" t="s">
        <v>197</v>
      </c>
      <c r="F181" s="208" t="s">
        <v>198</v>
      </c>
      <c r="G181" s="209" t="s">
        <v>180</v>
      </c>
      <c r="H181" s="210">
        <v>22</v>
      </c>
      <c r="I181" s="211">
        <v>65.099999999999994</v>
      </c>
      <c r="J181" s="211">
        <f>ROUND(I181*H181,2)</f>
        <v>1432.2000000000001</v>
      </c>
      <c r="K181" s="208" t="s">
        <v>132</v>
      </c>
      <c r="L181" s="36"/>
      <c r="M181" s="212" t="s">
        <v>1</v>
      </c>
      <c r="N181" s="213" t="s">
        <v>40</v>
      </c>
      <c r="O181" s="214">
        <v>0.155</v>
      </c>
      <c r="P181" s="214">
        <f>O181*H181</f>
        <v>3.4100000000000001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AR181" s="216" t="s">
        <v>133</v>
      </c>
      <c r="AT181" s="216" t="s">
        <v>128</v>
      </c>
      <c r="AU181" s="216" t="s">
        <v>84</v>
      </c>
      <c r="AY181" s="16" t="s">
        <v>126</v>
      </c>
      <c r="BE181" s="217">
        <f>IF(N181="základní",J181,0)</f>
        <v>1432.2000000000001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6" t="s">
        <v>82</v>
      </c>
      <c r="BK181" s="217">
        <f>ROUND(I181*H181,2)</f>
        <v>1432.2000000000001</v>
      </c>
      <c r="BL181" s="16" t="s">
        <v>133</v>
      </c>
      <c r="BM181" s="216" t="s">
        <v>199</v>
      </c>
    </row>
    <row r="182" s="12" customFormat="1">
      <c r="B182" s="218"/>
      <c r="C182" s="219"/>
      <c r="D182" s="220" t="s">
        <v>135</v>
      </c>
      <c r="E182" s="221" t="s">
        <v>1</v>
      </c>
      <c r="F182" s="222" t="s">
        <v>136</v>
      </c>
      <c r="G182" s="219"/>
      <c r="H182" s="221" t="s">
        <v>1</v>
      </c>
      <c r="I182" s="219"/>
      <c r="J182" s="219"/>
      <c r="K182" s="219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135</v>
      </c>
      <c r="AU182" s="227" t="s">
        <v>84</v>
      </c>
      <c r="AV182" s="12" t="s">
        <v>82</v>
      </c>
      <c r="AW182" s="12" t="s">
        <v>31</v>
      </c>
      <c r="AX182" s="12" t="s">
        <v>75</v>
      </c>
      <c r="AY182" s="227" t="s">
        <v>126</v>
      </c>
    </row>
    <row r="183" s="13" customFormat="1">
      <c r="B183" s="228"/>
      <c r="C183" s="229"/>
      <c r="D183" s="220" t="s">
        <v>135</v>
      </c>
      <c r="E183" s="230" t="s">
        <v>1</v>
      </c>
      <c r="F183" s="231" t="s">
        <v>195</v>
      </c>
      <c r="G183" s="229"/>
      <c r="H183" s="232">
        <v>22</v>
      </c>
      <c r="I183" s="229"/>
      <c r="J183" s="229"/>
      <c r="K183" s="229"/>
      <c r="L183" s="233"/>
      <c r="M183" s="234"/>
      <c r="N183" s="235"/>
      <c r="O183" s="235"/>
      <c r="P183" s="235"/>
      <c r="Q183" s="235"/>
      <c r="R183" s="235"/>
      <c r="S183" s="235"/>
      <c r="T183" s="236"/>
      <c r="AT183" s="237" t="s">
        <v>135</v>
      </c>
      <c r="AU183" s="237" t="s">
        <v>84</v>
      </c>
      <c r="AV183" s="13" t="s">
        <v>84</v>
      </c>
      <c r="AW183" s="13" t="s">
        <v>31</v>
      </c>
      <c r="AX183" s="13" t="s">
        <v>75</v>
      </c>
      <c r="AY183" s="237" t="s">
        <v>126</v>
      </c>
    </row>
    <row r="184" s="14" customFormat="1">
      <c r="B184" s="238"/>
      <c r="C184" s="239"/>
      <c r="D184" s="220" t="s">
        <v>135</v>
      </c>
      <c r="E184" s="240" t="s">
        <v>1</v>
      </c>
      <c r="F184" s="241" t="s">
        <v>138</v>
      </c>
      <c r="G184" s="239"/>
      <c r="H184" s="242">
        <v>22</v>
      </c>
      <c r="I184" s="239"/>
      <c r="J184" s="239"/>
      <c r="K184" s="239"/>
      <c r="L184" s="243"/>
      <c r="M184" s="244"/>
      <c r="N184" s="245"/>
      <c r="O184" s="245"/>
      <c r="P184" s="245"/>
      <c r="Q184" s="245"/>
      <c r="R184" s="245"/>
      <c r="S184" s="245"/>
      <c r="T184" s="246"/>
      <c r="AT184" s="247" t="s">
        <v>135</v>
      </c>
      <c r="AU184" s="247" t="s">
        <v>84</v>
      </c>
      <c r="AV184" s="14" t="s">
        <v>133</v>
      </c>
      <c r="AW184" s="14" t="s">
        <v>31</v>
      </c>
      <c r="AX184" s="14" t="s">
        <v>82</v>
      </c>
      <c r="AY184" s="247" t="s">
        <v>126</v>
      </c>
    </row>
    <row r="185" s="1" customFormat="1" ht="24" customHeight="1">
      <c r="B185" s="31"/>
      <c r="C185" s="206" t="s">
        <v>8</v>
      </c>
      <c r="D185" s="206" t="s">
        <v>128</v>
      </c>
      <c r="E185" s="207" t="s">
        <v>200</v>
      </c>
      <c r="F185" s="208" t="s">
        <v>201</v>
      </c>
      <c r="G185" s="209" t="s">
        <v>202</v>
      </c>
      <c r="H185" s="210">
        <v>1</v>
      </c>
      <c r="I185" s="211">
        <v>5000</v>
      </c>
      <c r="J185" s="211">
        <f>ROUND(I185*H185,2)</f>
        <v>5000</v>
      </c>
      <c r="K185" s="208" t="s">
        <v>1</v>
      </c>
      <c r="L185" s="36"/>
      <c r="M185" s="212" t="s">
        <v>1</v>
      </c>
      <c r="N185" s="213" t="s">
        <v>40</v>
      </c>
      <c r="O185" s="214">
        <v>0</v>
      </c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AR185" s="216" t="s">
        <v>133</v>
      </c>
      <c r="AT185" s="216" t="s">
        <v>128</v>
      </c>
      <c r="AU185" s="216" t="s">
        <v>84</v>
      </c>
      <c r="AY185" s="16" t="s">
        <v>126</v>
      </c>
      <c r="BE185" s="217">
        <f>IF(N185="základní",J185,0)</f>
        <v>5000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6" t="s">
        <v>82</v>
      </c>
      <c r="BK185" s="217">
        <f>ROUND(I185*H185,2)</f>
        <v>5000</v>
      </c>
      <c r="BL185" s="16" t="s">
        <v>133</v>
      </c>
      <c r="BM185" s="216" t="s">
        <v>203</v>
      </c>
    </row>
    <row r="186" s="12" customFormat="1">
      <c r="B186" s="218"/>
      <c r="C186" s="219"/>
      <c r="D186" s="220" t="s">
        <v>135</v>
      </c>
      <c r="E186" s="221" t="s">
        <v>1</v>
      </c>
      <c r="F186" s="222" t="s">
        <v>204</v>
      </c>
      <c r="G186" s="219"/>
      <c r="H186" s="221" t="s">
        <v>1</v>
      </c>
      <c r="I186" s="219"/>
      <c r="J186" s="219"/>
      <c r="K186" s="219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135</v>
      </c>
      <c r="AU186" s="227" t="s">
        <v>84</v>
      </c>
      <c r="AV186" s="12" t="s">
        <v>82</v>
      </c>
      <c r="AW186" s="12" t="s">
        <v>31</v>
      </c>
      <c r="AX186" s="12" t="s">
        <v>75</v>
      </c>
      <c r="AY186" s="227" t="s">
        <v>126</v>
      </c>
    </row>
    <row r="187" s="13" customFormat="1">
      <c r="B187" s="228"/>
      <c r="C187" s="229"/>
      <c r="D187" s="220" t="s">
        <v>135</v>
      </c>
      <c r="E187" s="230" t="s">
        <v>1</v>
      </c>
      <c r="F187" s="231" t="s">
        <v>82</v>
      </c>
      <c r="G187" s="229"/>
      <c r="H187" s="232">
        <v>1</v>
      </c>
      <c r="I187" s="229"/>
      <c r="J187" s="229"/>
      <c r="K187" s="229"/>
      <c r="L187" s="233"/>
      <c r="M187" s="234"/>
      <c r="N187" s="235"/>
      <c r="O187" s="235"/>
      <c r="P187" s="235"/>
      <c r="Q187" s="235"/>
      <c r="R187" s="235"/>
      <c r="S187" s="235"/>
      <c r="T187" s="236"/>
      <c r="AT187" s="237" t="s">
        <v>135</v>
      </c>
      <c r="AU187" s="237" t="s">
        <v>84</v>
      </c>
      <c r="AV187" s="13" t="s">
        <v>84</v>
      </c>
      <c r="AW187" s="13" t="s">
        <v>31</v>
      </c>
      <c r="AX187" s="13" t="s">
        <v>75</v>
      </c>
      <c r="AY187" s="237" t="s">
        <v>126</v>
      </c>
    </row>
    <row r="188" s="14" customFormat="1">
      <c r="B188" s="238"/>
      <c r="C188" s="239"/>
      <c r="D188" s="220" t="s">
        <v>135</v>
      </c>
      <c r="E188" s="240" t="s">
        <v>1</v>
      </c>
      <c r="F188" s="241" t="s">
        <v>138</v>
      </c>
      <c r="G188" s="239"/>
      <c r="H188" s="242">
        <v>1</v>
      </c>
      <c r="I188" s="239"/>
      <c r="J188" s="239"/>
      <c r="K188" s="239"/>
      <c r="L188" s="243"/>
      <c r="M188" s="244"/>
      <c r="N188" s="245"/>
      <c r="O188" s="245"/>
      <c r="P188" s="245"/>
      <c r="Q188" s="245"/>
      <c r="R188" s="245"/>
      <c r="S188" s="245"/>
      <c r="T188" s="246"/>
      <c r="AT188" s="247" t="s">
        <v>135</v>
      </c>
      <c r="AU188" s="247" t="s">
        <v>84</v>
      </c>
      <c r="AV188" s="14" t="s">
        <v>133</v>
      </c>
      <c r="AW188" s="14" t="s">
        <v>31</v>
      </c>
      <c r="AX188" s="14" t="s">
        <v>82</v>
      </c>
      <c r="AY188" s="247" t="s">
        <v>126</v>
      </c>
    </row>
    <row r="189" s="1" customFormat="1" ht="24" customHeight="1">
      <c r="B189" s="31"/>
      <c r="C189" s="206" t="s">
        <v>205</v>
      </c>
      <c r="D189" s="206" t="s">
        <v>128</v>
      </c>
      <c r="E189" s="207" t="s">
        <v>206</v>
      </c>
      <c r="F189" s="208" t="s">
        <v>207</v>
      </c>
      <c r="G189" s="209" t="s">
        <v>131</v>
      </c>
      <c r="H189" s="210">
        <v>45</v>
      </c>
      <c r="I189" s="211">
        <v>62.299999999999997</v>
      </c>
      <c r="J189" s="211">
        <f>ROUND(I189*H189,2)</f>
        <v>2803.5</v>
      </c>
      <c r="K189" s="208" t="s">
        <v>132</v>
      </c>
      <c r="L189" s="36"/>
      <c r="M189" s="212" t="s">
        <v>1</v>
      </c>
      <c r="N189" s="213" t="s">
        <v>40</v>
      </c>
      <c r="O189" s="214">
        <v>0.22</v>
      </c>
      <c r="P189" s="214">
        <f>O189*H189</f>
        <v>9.9000000000000004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AR189" s="216" t="s">
        <v>133</v>
      </c>
      <c r="AT189" s="216" t="s">
        <v>128</v>
      </c>
      <c r="AU189" s="216" t="s">
        <v>84</v>
      </c>
      <c r="AY189" s="16" t="s">
        <v>126</v>
      </c>
      <c r="BE189" s="217">
        <f>IF(N189="základní",J189,0)</f>
        <v>2803.5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6" t="s">
        <v>82</v>
      </c>
      <c r="BK189" s="217">
        <f>ROUND(I189*H189,2)</f>
        <v>2803.5</v>
      </c>
      <c r="BL189" s="16" t="s">
        <v>133</v>
      </c>
      <c r="BM189" s="216" t="s">
        <v>208</v>
      </c>
    </row>
    <row r="190" s="12" customFormat="1">
      <c r="B190" s="218"/>
      <c r="C190" s="219"/>
      <c r="D190" s="220" t="s">
        <v>135</v>
      </c>
      <c r="E190" s="221" t="s">
        <v>1</v>
      </c>
      <c r="F190" s="222" t="s">
        <v>155</v>
      </c>
      <c r="G190" s="219"/>
      <c r="H190" s="221" t="s">
        <v>1</v>
      </c>
      <c r="I190" s="219"/>
      <c r="J190" s="219"/>
      <c r="K190" s="219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135</v>
      </c>
      <c r="AU190" s="227" t="s">
        <v>84</v>
      </c>
      <c r="AV190" s="12" t="s">
        <v>82</v>
      </c>
      <c r="AW190" s="12" t="s">
        <v>31</v>
      </c>
      <c r="AX190" s="12" t="s">
        <v>75</v>
      </c>
      <c r="AY190" s="227" t="s">
        <v>126</v>
      </c>
    </row>
    <row r="191" s="13" customFormat="1">
      <c r="B191" s="228"/>
      <c r="C191" s="229"/>
      <c r="D191" s="220" t="s">
        <v>135</v>
      </c>
      <c r="E191" s="230" t="s">
        <v>1</v>
      </c>
      <c r="F191" s="231" t="s">
        <v>147</v>
      </c>
      <c r="G191" s="229"/>
      <c r="H191" s="232">
        <v>45</v>
      </c>
      <c r="I191" s="229"/>
      <c r="J191" s="229"/>
      <c r="K191" s="229"/>
      <c r="L191" s="233"/>
      <c r="M191" s="234"/>
      <c r="N191" s="235"/>
      <c r="O191" s="235"/>
      <c r="P191" s="235"/>
      <c r="Q191" s="235"/>
      <c r="R191" s="235"/>
      <c r="S191" s="235"/>
      <c r="T191" s="236"/>
      <c r="AT191" s="237" t="s">
        <v>135</v>
      </c>
      <c r="AU191" s="237" t="s">
        <v>84</v>
      </c>
      <c r="AV191" s="13" t="s">
        <v>84</v>
      </c>
      <c r="AW191" s="13" t="s">
        <v>31</v>
      </c>
      <c r="AX191" s="13" t="s">
        <v>75</v>
      </c>
      <c r="AY191" s="237" t="s">
        <v>126</v>
      </c>
    </row>
    <row r="192" s="14" customFormat="1">
      <c r="B192" s="238"/>
      <c r="C192" s="239"/>
      <c r="D192" s="220" t="s">
        <v>135</v>
      </c>
      <c r="E192" s="240" t="s">
        <v>1</v>
      </c>
      <c r="F192" s="241" t="s">
        <v>138</v>
      </c>
      <c r="G192" s="239"/>
      <c r="H192" s="242">
        <v>45</v>
      </c>
      <c r="I192" s="239"/>
      <c r="J192" s="239"/>
      <c r="K192" s="239"/>
      <c r="L192" s="243"/>
      <c r="M192" s="244"/>
      <c r="N192" s="245"/>
      <c r="O192" s="245"/>
      <c r="P192" s="245"/>
      <c r="Q192" s="245"/>
      <c r="R192" s="245"/>
      <c r="S192" s="245"/>
      <c r="T192" s="246"/>
      <c r="AT192" s="247" t="s">
        <v>135</v>
      </c>
      <c r="AU192" s="247" t="s">
        <v>84</v>
      </c>
      <c r="AV192" s="14" t="s">
        <v>133</v>
      </c>
      <c r="AW192" s="14" t="s">
        <v>31</v>
      </c>
      <c r="AX192" s="14" t="s">
        <v>82</v>
      </c>
      <c r="AY192" s="247" t="s">
        <v>126</v>
      </c>
    </row>
    <row r="193" s="1" customFormat="1" ht="24" customHeight="1">
      <c r="B193" s="31"/>
      <c r="C193" s="206" t="s">
        <v>209</v>
      </c>
      <c r="D193" s="206" t="s">
        <v>128</v>
      </c>
      <c r="E193" s="207" t="s">
        <v>206</v>
      </c>
      <c r="F193" s="208" t="s">
        <v>207</v>
      </c>
      <c r="G193" s="209" t="s">
        <v>131</v>
      </c>
      <c r="H193" s="210">
        <v>31</v>
      </c>
      <c r="I193" s="211">
        <v>62.299999999999997</v>
      </c>
      <c r="J193" s="211">
        <f>ROUND(I193*H193,2)</f>
        <v>1931.3</v>
      </c>
      <c r="K193" s="208" t="s">
        <v>132</v>
      </c>
      <c r="L193" s="36"/>
      <c r="M193" s="212" t="s">
        <v>1</v>
      </c>
      <c r="N193" s="213" t="s">
        <v>40</v>
      </c>
      <c r="O193" s="214">
        <v>0.22</v>
      </c>
      <c r="P193" s="214">
        <f>O193*H193</f>
        <v>6.8200000000000003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AR193" s="216" t="s">
        <v>133</v>
      </c>
      <c r="AT193" s="216" t="s">
        <v>128</v>
      </c>
      <c r="AU193" s="216" t="s">
        <v>84</v>
      </c>
      <c r="AY193" s="16" t="s">
        <v>126</v>
      </c>
      <c r="BE193" s="217">
        <f>IF(N193="základní",J193,0)</f>
        <v>1931.3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6" t="s">
        <v>82</v>
      </c>
      <c r="BK193" s="217">
        <f>ROUND(I193*H193,2)</f>
        <v>1931.3</v>
      </c>
      <c r="BL193" s="16" t="s">
        <v>133</v>
      </c>
      <c r="BM193" s="216" t="s">
        <v>210</v>
      </c>
    </row>
    <row r="194" s="12" customFormat="1">
      <c r="B194" s="218"/>
      <c r="C194" s="219"/>
      <c r="D194" s="220" t="s">
        <v>135</v>
      </c>
      <c r="E194" s="221" t="s">
        <v>1</v>
      </c>
      <c r="F194" s="222" t="s">
        <v>211</v>
      </c>
      <c r="G194" s="219"/>
      <c r="H194" s="221" t="s">
        <v>1</v>
      </c>
      <c r="I194" s="219"/>
      <c r="J194" s="219"/>
      <c r="K194" s="219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135</v>
      </c>
      <c r="AU194" s="227" t="s">
        <v>84</v>
      </c>
      <c r="AV194" s="12" t="s">
        <v>82</v>
      </c>
      <c r="AW194" s="12" t="s">
        <v>31</v>
      </c>
      <c r="AX194" s="12" t="s">
        <v>75</v>
      </c>
      <c r="AY194" s="227" t="s">
        <v>126</v>
      </c>
    </row>
    <row r="195" s="13" customFormat="1">
      <c r="B195" s="228"/>
      <c r="C195" s="229"/>
      <c r="D195" s="220" t="s">
        <v>135</v>
      </c>
      <c r="E195" s="230" t="s">
        <v>1</v>
      </c>
      <c r="F195" s="231" t="s">
        <v>150</v>
      </c>
      <c r="G195" s="229"/>
      <c r="H195" s="232">
        <v>31</v>
      </c>
      <c r="I195" s="229"/>
      <c r="J195" s="229"/>
      <c r="K195" s="229"/>
      <c r="L195" s="233"/>
      <c r="M195" s="234"/>
      <c r="N195" s="235"/>
      <c r="O195" s="235"/>
      <c r="P195" s="235"/>
      <c r="Q195" s="235"/>
      <c r="R195" s="235"/>
      <c r="S195" s="235"/>
      <c r="T195" s="236"/>
      <c r="AT195" s="237" t="s">
        <v>135</v>
      </c>
      <c r="AU195" s="237" t="s">
        <v>84</v>
      </c>
      <c r="AV195" s="13" t="s">
        <v>84</v>
      </c>
      <c r="AW195" s="13" t="s">
        <v>31</v>
      </c>
      <c r="AX195" s="13" t="s">
        <v>75</v>
      </c>
      <c r="AY195" s="237" t="s">
        <v>126</v>
      </c>
    </row>
    <row r="196" s="14" customFormat="1">
      <c r="B196" s="238"/>
      <c r="C196" s="239"/>
      <c r="D196" s="220" t="s">
        <v>135</v>
      </c>
      <c r="E196" s="240" t="s">
        <v>1</v>
      </c>
      <c r="F196" s="241" t="s">
        <v>138</v>
      </c>
      <c r="G196" s="239"/>
      <c r="H196" s="242">
        <v>31</v>
      </c>
      <c r="I196" s="239"/>
      <c r="J196" s="239"/>
      <c r="K196" s="239"/>
      <c r="L196" s="243"/>
      <c r="M196" s="244"/>
      <c r="N196" s="245"/>
      <c r="O196" s="245"/>
      <c r="P196" s="245"/>
      <c r="Q196" s="245"/>
      <c r="R196" s="245"/>
      <c r="S196" s="245"/>
      <c r="T196" s="246"/>
      <c r="AT196" s="247" t="s">
        <v>135</v>
      </c>
      <c r="AU196" s="247" t="s">
        <v>84</v>
      </c>
      <c r="AV196" s="14" t="s">
        <v>133</v>
      </c>
      <c r="AW196" s="14" t="s">
        <v>31</v>
      </c>
      <c r="AX196" s="14" t="s">
        <v>82</v>
      </c>
      <c r="AY196" s="247" t="s">
        <v>126</v>
      </c>
    </row>
    <row r="197" s="1" customFormat="1" ht="16.5" customHeight="1">
      <c r="B197" s="31"/>
      <c r="C197" s="206" t="s">
        <v>212</v>
      </c>
      <c r="D197" s="206" t="s">
        <v>128</v>
      </c>
      <c r="E197" s="207" t="s">
        <v>213</v>
      </c>
      <c r="F197" s="208" t="s">
        <v>214</v>
      </c>
      <c r="G197" s="209" t="s">
        <v>202</v>
      </c>
      <c r="H197" s="210">
        <v>6</v>
      </c>
      <c r="I197" s="211">
        <v>600</v>
      </c>
      <c r="J197" s="211">
        <f>ROUND(I197*H197,2)</f>
        <v>3600</v>
      </c>
      <c r="K197" s="208" t="s">
        <v>1</v>
      </c>
      <c r="L197" s="36"/>
      <c r="M197" s="212" t="s">
        <v>1</v>
      </c>
      <c r="N197" s="213" t="s">
        <v>40</v>
      </c>
      <c r="O197" s="214">
        <v>0</v>
      </c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AR197" s="216" t="s">
        <v>133</v>
      </c>
      <c r="AT197" s="216" t="s">
        <v>128</v>
      </c>
      <c r="AU197" s="216" t="s">
        <v>84</v>
      </c>
      <c r="AY197" s="16" t="s">
        <v>126</v>
      </c>
      <c r="BE197" s="217">
        <f>IF(N197="základní",J197,0)</f>
        <v>3600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6" t="s">
        <v>82</v>
      </c>
      <c r="BK197" s="217">
        <f>ROUND(I197*H197,2)</f>
        <v>3600</v>
      </c>
      <c r="BL197" s="16" t="s">
        <v>133</v>
      </c>
      <c r="BM197" s="216" t="s">
        <v>215</v>
      </c>
    </row>
    <row r="198" s="12" customFormat="1">
      <c r="B198" s="218"/>
      <c r="C198" s="219"/>
      <c r="D198" s="220" t="s">
        <v>135</v>
      </c>
      <c r="E198" s="221" t="s">
        <v>1</v>
      </c>
      <c r="F198" s="222" t="s">
        <v>216</v>
      </c>
      <c r="G198" s="219"/>
      <c r="H198" s="221" t="s">
        <v>1</v>
      </c>
      <c r="I198" s="219"/>
      <c r="J198" s="219"/>
      <c r="K198" s="219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135</v>
      </c>
      <c r="AU198" s="227" t="s">
        <v>84</v>
      </c>
      <c r="AV198" s="12" t="s">
        <v>82</v>
      </c>
      <c r="AW198" s="12" t="s">
        <v>31</v>
      </c>
      <c r="AX198" s="12" t="s">
        <v>75</v>
      </c>
      <c r="AY198" s="227" t="s">
        <v>126</v>
      </c>
    </row>
    <row r="199" s="13" customFormat="1">
      <c r="B199" s="228"/>
      <c r="C199" s="229"/>
      <c r="D199" s="220" t="s">
        <v>135</v>
      </c>
      <c r="E199" s="230" t="s">
        <v>1</v>
      </c>
      <c r="F199" s="231" t="s">
        <v>156</v>
      </c>
      <c r="G199" s="229"/>
      <c r="H199" s="232">
        <v>6</v>
      </c>
      <c r="I199" s="229"/>
      <c r="J199" s="229"/>
      <c r="K199" s="229"/>
      <c r="L199" s="233"/>
      <c r="M199" s="234"/>
      <c r="N199" s="235"/>
      <c r="O199" s="235"/>
      <c r="P199" s="235"/>
      <c r="Q199" s="235"/>
      <c r="R199" s="235"/>
      <c r="S199" s="235"/>
      <c r="T199" s="236"/>
      <c r="AT199" s="237" t="s">
        <v>135</v>
      </c>
      <c r="AU199" s="237" t="s">
        <v>84</v>
      </c>
      <c r="AV199" s="13" t="s">
        <v>84</v>
      </c>
      <c r="AW199" s="13" t="s">
        <v>31</v>
      </c>
      <c r="AX199" s="13" t="s">
        <v>75</v>
      </c>
      <c r="AY199" s="237" t="s">
        <v>126</v>
      </c>
    </row>
    <row r="200" s="14" customFormat="1">
      <c r="B200" s="238"/>
      <c r="C200" s="239"/>
      <c r="D200" s="220" t="s">
        <v>135</v>
      </c>
      <c r="E200" s="240" t="s">
        <v>1</v>
      </c>
      <c r="F200" s="241" t="s">
        <v>138</v>
      </c>
      <c r="G200" s="239"/>
      <c r="H200" s="242">
        <v>6</v>
      </c>
      <c r="I200" s="239"/>
      <c r="J200" s="239"/>
      <c r="K200" s="239"/>
      <c r="L200" s="243"/>
      <c r="M200" s="244"/>
      <c r="N200" s="245"/>
      <c r="O200" s="245"/>
      <c r="P200" s="245"/>
      <c r="Q200" s="245"/>
      <c r="R200" s="245"/>
      <c r="S200" s="245"/>
      <c r="T200" s="246"/>
      <c r="AT200" s="247" t="s">
        <v>135</v>
      </c>
      <c r="AU200" s="247" t="s">
        <v>84</v>
      </c>
      <c r="AV200" s="14" t="s">
        <v>133</v>
      </c>
      <c r="AW200" s="14" t="s">
        <v>31</v>
      </c>
      <c r="AX200" s="14" t="s">
        <v>82</v>
      </c>
      <c r="AY200" s="247" t="s">
        <v>126</v>
      </c>
    </row>
    <row r="201" s="1" customFormat="1" ht="16.5" customHeight="1">
      <c r="B201" s="31"/>
      <c r="C201" s="206" t="s">
        <v>217</v>
      </c>
      <c r="D201" s="206" t="s">
        <v>128</v>
      </c>
      <c r="E201" s="207" t="s">
        <v>218</v>
      </c>
      <c r="F201" s="208" t="s">
        <v>219</v>
      </c>
      <c r="G201" s="209" t="s">
        <v>202</v>
      </c>
      <c r="H201" s="210">
        <v>1</v>
      </c>
      <c r="I201" s="211">
        <v>10000</v>
      </c>
      <c r="J201" s="211">
        <f>ROUND(I201*H201,2)</f>
        <v>10000</v>
      </c>
      <c r="K201" s="208" t="s">
        <v>1</v>
      </c>
      <c r="L201" s="36"/>
      <c r="M201" s="212" t="s">
        <v>1</v>
      </c>
      <c r="N201" s="213" t="s">
        <v>40</v>
      </c>
      <c r="O201" s="214">
        <v>0</v>
      </c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AR201" s="216" t="s">
        <v>133</v>
      </c>
      <c r="AT201" s="216" t="s">
        <v>128</v>
      </c>
      <c r="AU201" s="216" t="s">
        <v>84</v>
      </c>
      <c r="AY201" s="16" t="s">
        <v>126</v>
      </c>
      <c r="BE201" s="217">
        <f>IF(N201="základní",J201,0)</f>
        <v>10000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6" t="s">
        <v>82</v>
      </c>
      <c r="BK201" s="217">
        <f>ROUND(I201*H201,2)</f>
        <v>10000</v>
      </c>
      <c r="BL201" s="16" t="s">
        <v>133</v>
      </c>
      <c r="BM201" s="216" t="s">
        <v>220</v>
      </c>
    </row>
    <row r="202" s="12" customFormat="1">
      <c r="B202" s="218"/>
      <c r="C202" s="219"/>
      <c r="D202" s="220" t="s">
        <v>135</v>
      </c>
      <c r="E202" s="221" t="s">
        <v>1</v>
      </c>
      <c r="F202" s="222" t="s">
        <v>221</v>
      </c>
      <c r="G202" s="219"/>
      <c r="H202" s="221" t="s">
        <v>1</v>
      </c>
      <c r="I202" s="219"/>
      <c r="J202" s="219"/>
      <c r="K202" s="219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135</v>
      </c>
      <c r="AU202" s="227" t="s">
        <v>84</v>
      </c>
      <c r="AV202" s="12" t="s">
        <v>82</v>
      </c>
      <c r="AW202" s="12" t="s">
        <v>31</v>
      </c>
      <c r="AX202" s="12" t="s">
        <v>75</v>
      </c>
      <c r="AY202" s="227" t="s">
        <v>126</v>
      </c>
    </row>
    <row r="203" s="13" customFormat="1">
      <c r="B203" s="228"/>
      <c r="C203" s="229"/>
      <c r="D203" s="220" t="s">
        <v>135</v>
      </c>
      <c r="E203" s="230" t="s">
        <v>1</v>
      </c>
      <c r="F203" s="231" t="s">
        <v>82</v>
      </c>
      <c r="G203" s="229"/>
      <c r="H203" s="232">
        <v>1</v>
      </c>
      <c r="I203" s="229"/>
      <c r="J203" s="229"/>
      <c r="K203" s="229"/>
      <c r="L203" s="233"/>
      <c r="M203" s="234"/>
      <c r="N203" s="235"/>
      <c r="O203" s="235"/>
      <c r="P203" s="235"/>
      <c r="Q203" s="235"/>
      <c r="R203" s="235"/>
      <c r="S203" s="235"/>
      <c r="T203" s="236"/>
      <c r="AT203" s="237" t="s">
        <v>135</v>
      </c>
      <c r="AU203" s="237" t="s">
        <v>84</v>
      </c>
      <c r="AV203" s="13" t="s">
        <v>84</v>
      </c>
      <c r="AW203" s="13" t="s">
        <v>31</v>
      </c>
      <c r="AX203" s="13" t="s">
        <v>75</v>
      </c>
      <c r="AY203" s="237" t="s">
        <v>126</v>
      </c>
    </row>
    <row r="204" s="14" customFormat="1">
      <c r="B204" s="238"/>
      <c r="C204" s="239"/>
      <c r="D204" s="220" t="s">
        <v>135</v>
      </c>
      <c r="E204" s="240" t="s">
        <v>1</v>
      </c>
      <c r="F204" s="241" t="s">
        <v>138</v>
      </c>
      <c r="G204" s="239"/>
      <c r="H204" s="242">
        <v>1</v>
      </c>
      <c r="I204" s="239"/>
      <c r="J204" s="239"/>
      <c r="K204" s="239"/>
      <c r="L204" s="243"/>
      <c r="M204" s="244"/>
      <c r="N204" s="245"/>
      <c r="O204" s="245"/>
      <c r="P204" s="245"/>
      <c r="Q204" s="245"/>
      <c r="R204" s="245"/>
      <c r="S204" s="245"/>
      <c r="T204" s="246"/>
      <c r="AT204" s="247" t="s">
        <v>135</v>
      </c>
      <c r="AU204" s="247" t="s">
        <v>84</v>
      </c>
      <c r="AV204" s="14" t="s">
        <v>133</v>
      </c>
      <c r="AW204" s="14" t="s">
        <v>31</v>
      </c>
      <c r="AX204" s="14" t="s">
        <v>82</v>
      </c>
      <c r="AY204" s="247" t="s">
        <v>126</v>
      </c>
    </row>
    <row r="205" s="11" customFormat="1" ht="22.8" customHeight="1">
      <c r="B205" s="191"/>
      <c r="C205" s="192"/>
      <c r="D205" s="193" t="s">
        <v>74</v>
      </c>
      <c r="E205" s="204" t="s">
        <v>222</v>
      </c>
      <c r="F205" s="204" t="s">
        <v>223</v>
      </c>
      <c r="G205" s="192"/>
      <c r="H205" s="192"/>
      <c r="I205" s="192"/>
      <c r="J205" s="205">
        <f>BK205</f>
        <v>168479.74000000002</v>
      </c>
      <c r="K205" s="192"/>
      <c r="L205" s="196"/>
      <c r="M205" s="197"/>
      <c r="N205" s="198"/>
      <c r="O205" s="198"/>
      <c r="P205" s="199">
        <f>SUM(P206:P257)</f>
        <v>118.12032200000002</v>
      </c>
      <c r="Q205" s="198"/>
      <c r="R205" s="199">
        <f>SUM(R206:R257)</f>
        <v>0</v>
      </c>
      <c r="S205" s="198"/>
      <c r="T205" s="200">
        <f>SUM(T206:T257)</f>
        <v>0</v>
      </c>
      <c r="AR205" s="201" t="s">
        <v>82</v>
      </c>
      <c r="AT205" s="202" t="s">
        <v>74</v>
      </c>
      <c r="AU205" s="202" t="s">
        <v>82</v>
      </c>
      <c r="AY205" s="201" t="s">
        <v>126</v>
      </c>
      <c r="BK205" s="203">
        <f>SUM(BK206:BK257)</f>
        <v>168479.74000000002</v>
      </c>
    </row>
    <row r="206" s="1" customFormat="1" ht="16.5" customHeight="1">
      <c r="B206" s="31"/>
      <c r="C206" s="206" t="s">
        <v>224</v>
      </c>
      <c r="D206" s="206" t="s">
        <v>128</v>
      </c>
      <c r="E206" s="207" t="s">
        <v>225</v>
      </c>
      <c r="F206" s="208" t="s">
        <v>226</v>
      </c>
      <c r="G206" s="209" t="s">
        <v>227</v>
      </c>
      <c r="H206" s="210">
        <v>83.305999999999997</v>
      </c>
      <c r="I206" s="211">
        <v>43.299999999999997</v>
      </c>
      <c r="J206" s="211">
        <f>ROUND(I206*H206,2)</f>
        <v>3607.1500000000001</v>
      </c>
      <c r="K206" s="208" t="s">
        <v>132</v>
      </c>
      <c r="L206" s="36"/>
      <c r="M206" s="212" t="s">
        <v>1</v>
      </c>
      <c r="N206" s="213" t="s">
        <v>40</v>
      </c>
      <c r="O206" s="214">
        <v>0.029999999999999999</v>
      </c>
      <c r="P206" s="214">
        <f>O206*H206</f>
        <v>2.49918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AR206" s="216" t="s">
        <v>133</v>
      </c>
      <c r="AT206" s="216" t="s">
        <v>128</v>
      </c>
      <c r="AU206" s="216" t="s">
        <v>84</v>
      </c>
      <c r="AY206" s="16" t="s">
        <v>126</v>
      </c>
      <c r="BE206" s="217">
        <f>IF(N206="základní",J206,0)</f>
        <v>3607.1500000000001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6" t="s">
        <v>82</v>
      </c>
      <c r="BK206" s="217">
        <f>ROUND(I206*H206,2)</f>
        <v>3607.1500000000001</v>
      </c>
      <c r="BL206" s="16" t="s">
        <v>133</v>
      </c>
      <c r="BM206" s="216" t="s">
        <v>228</v>
      </c>
    </row>
    <row r="207" s="12" customFormat="1">
      <c r="B207" s="218"/>
      <c r="C207" s="219"/>
      <c r="D207" s="220" t="s">
        <v>135</v>
      </c>
      <c r="E207" s="221" t="s">
        <v>1</v>
      </c>
      <c r="F207" s="222" t="s">
        <v>229</v>
      </c>
      <c r="G207" s="219"/>
      <c r="H207" s="221" t="s">
        <v>1</v>
      </c>
      <c r="I207" s="219"/>
      <c r="J207" s="219"/>
      <c r="K207" s="219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135</v>
      </c>
      <c r="AU207" s="227" t="s">
        <v>84</v>
      </c>
      <c r="AV207" s="12" t="s">
        <v>82</v>
      </c>
      <c r="AW207" s="12" t="s">
        <v>31</v>
      </c>
      <c r="AX207" s="12" t="s">
        <v>75</v>
      </c>
      <c r="AY207" s="227" t="s">
        <v>126</v>
      </c>
    </row>
    <row r="208" s="13" customFormat="1">
      <c r="B208" s="228"/>
      <c r="C208" s="229"/>
      <c r="D208" s="220" t="s">
        <v>135</v>
      </c>
      <c r="E208" s="230" t="s">
        <v>1</v>
      </c>
      <c r="F208" s="231" t="s">
        <v>230</v>
      </c>
      <c r="G208" s="229"/>
      <c r="H208" s="232">
        <v>83.305999999999997</v>
      </c>
      <c r="I208" s="229"/>
      <c r="J208" s="229"/>
      <c r="K208" s="229"/>
      <c r="L208" s="233"/>
      <c r="M208" s="234"/>
      <c r="N208" s="235"/>
      <c r="O208" s="235"/>
      <c r="P208" s="235"/>
      <c r="Q208" s="235"/>
      <c r="R208" s="235"/>
      <c r="S208" s="235"/>
      <c r="T208" s="236"/>
      <c r="AT208" s="237" t="s">
        <v>135</v>
      </c>
      <c r="AU208" s="237" t="s">
        <v>84</v>
      </c>
      <c r="AV208" s="13" t="s">
        <v>84</v>
      </c>
      <c r="AW208" s="13" t="s">
        <v>31</v>
      </c>
      <c r="AX208" s="13" t="s">
        <v>75</v>
      </c>
      <c r="AY208" s="237" t="s">
        <v>126</v>
      </c>
    </row>
    <row r="209" s="14" customFormat="1">
      <c r="B209" s="238"/>
      <c r="C209" s="239"/>
      <c r="D209" s="220" t="s">
        <v>135</v>
      </c>
      <c r="E209" s="240" t="s">
        <v>1</v>
      </c>
      <c r="F209" s="241" t="s">
        <v>138</v>
      </c>
      <c r="G209" s="239"/>
      <c r="H209" s="242">
        <v>83.305999999999997</v>
      </c>
      <c r="I209" s="239"/>
      <c r="J209" s="239"/>
      <c r="K209" s="239"/>
      <c r="L209" s="243"/>
      <c r="M209" s="244"/>
      <c r="N209" s="245"/>
      <c r="O209" s="245"/>
      <c r="P209" s="245"/>
      <c r="Q209" s="245"/>
      <c r="R209" s="245"/>
      <c r="S209" s="245"/>
      <c r="T209" s="246"/>
      <c r="AT209" s="247" t="s">
        <v>135</v>
      </c>
      <c r="AU209" s="247" t="s">
        <v>84</v>
      </c>
      <c r="AV209" s="14" t="s">
        <v>133</v>
      </c>
      <c r="AW209" s="14" t="s">
        <v>31</v>
      </c>
      <c r="AX209" s="14" t="s">
        <v>82</v>
      </c>
      <c r="AY209" s="247" t="s">
        <v>126</v>
      </c>
    </row>
    <row r="210" s="1" customFormat="1" ht="16.5" customHeight="1">
      <c r="B210" s="31"/>
      <c r="C210" s="206" t="s">
        <v>7</v>
      </c>
      <c r="D210" s="206" t="s">
        <v>128</v>
      </c>
      <c r="E210" s="207" t="s">
        <v>225</v>
      </c>
      <c r="F210" s="208" t="s">
        <v>226</v>
      </c>
      <c r="G210" s="209" t="s">
        <v>227</v>
      </c>
      <c r="H210" s="210">
        <v>67.439999999999998</v>
      </c>
      <c r="I210" s="211">
        <v>43.299999999999997</v>
      </c>
      <c r="J210" s="211">
        <f>ROUND(I210*H210,2)</f>
        <v>2920.1500000000001</v>
      </c>
      <c r="K210" s="208" t="s">
        <v>132</v>
      </c>
      <c r="L210" s="36"/>
      <c r="M210" s="212" t="s">
        <v>1</v>
      </c>
      <c r="N210" s="213" t="s">
        <v>40</v>
      </c>
      <c r="O210" s="214">
        <v>0.029999999999999999</v>
      </c>
      <c r="P210" s="214">
        <f>O210*H210</f>
        <v>2.0231999999999997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AR210" s="216" t="s">
        <v>133</v>
      </c>
      <c r="AT210" s="216" t="s">
        <v>128</v>
      </c>
      <c r="AU210" s="216" t="s">
        <v>84</v>
      </c>
      <c r="AY210" s="16" t="s">
        <v>126</v>
      </c>
      <c r="BE210" s="217">
        <f>IF(N210="základní",J210,0)</f>
        <v>2920.1500000000001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6" t="s">
        <v>82</v>
      </c>
      <c r="BK210" s="217">
        <f>ROUND(I210*H210,2)</f>
        <v>2920.1500000000001</v>
      </c>
      <c r="BL210" s="16" t="s">
        <v>133</v>
      </c>
      <c r="BM210" s="216" t="s">
        <v>231</v>
      </c>
    </row>
    <row r="211" s="12" customFormat="1">
      <c r="B211" s="218"/>
      <c r="C211" s="219"/>
      <c r="D211" s="220" t="s">
        <v>135</v>
      </c>
      <c r="E211" s="221" t="s">
        <v>1</v>
      </c>
      <c r="F211" s="222" t="s">
        <v>232</v>
      </c>
      <c r="G211" s="219"/>
      <c r="H211" s="221" t="s">
        <v>1</v>
      </c>
      <c r="I211" s="219"/>
      <c r="J211" s="219"/>
      <c r="K211" s="219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135</v>
      </c>
      <c r="AU211" s="227" t="s">
        <v>84</v>
      </c>
      <c r="AV211" s="12" t="s">
        <v>82</v>
      </c>
      <c r="AW211" s="12" t="s">
        <v>31</v>
      </c>
      <c r="AX211" s="12" t="s">
        <v>75</v>
      </c>
      <c r="AY211" s="227" t="s">
        <v>126</v>
      </c>
    </row>
    <row r="212" s="13" customFormat="1">
      <c r="B212" s="228"/>
      <c r="C212" s="229"/>
      <c r="D212" s="220" t="s">
        <v>135</v>
      </c>
      <c r="E212" s="230" t="s">
        <v>1</v>
      </c>
      <c r="F212" s="231" t="s">
        <v>233</v>
      </c>
      <c r="G212" s="229"/>
      <c r="H212" s="232">
        <v>67.439999999999998</v>
      </c>
      <c r="I212" s="229"/>
      <c r="J212" s="229"/>
      <c r="K212" s="229"/>
      <c r="L212" s="233"/>
      <c r="M212" s="234"/>
      <c r="N212" s="235"/>
      <c r="O212" s="235"/>
      <c r="P212" s="235"/>
      <c r="Q212" s="235"/>
      <c r="R212" s="235"/>
      <c r="S212" s="235"/>
      <c r="T212" s="236"/>
      <c r="AT212" s="237" t="s">
        <v>135</v>
      </c>
      <c r="AU212" s="237" t="s">
        <v>84</v>
      </c>
      <c r="AV212" s="13" t="s">
        <v>84</v>
      </c>
      <c r="AW212" s="13" t="s">
        <v>31</v>
      </c>
      <c r="AX212" s="13" t="s">
        <v>75</v>
      </c>
      <c r="AY212" s="237" t="s">
        <v>126</v>
      </c>
    </row>
    <row r="213" s="14" customFormat="1">
      <c r="B213" s="238"/>
      <c r="C213" s="239"/>
      <c r="D213" s="220" t="s">
        <v>135</v>
      </c>
      <c r="E213" s="240" t="s">
        <v>1</v>
      </c>
      <c r="F213" s="241" t="s">
        <v>138</v>
      </c>
      <c r="G213" s="239"/>
      <c r="H213" s="242">
        <v>67.439999999999998</v>
      </c>
      <c r="I213" s="239"/>
      <c r="J213" s="239"/>
      <c r="K213" s="239"/>
      <c r="L213" s="243"/>
      <c r="M213" s="244"/>
      <c r="N213" s="245"/>
      <c r="O213" s="245"/>
      <c r="P213" s="245"/>
      <c r="Q213" s="245"/>
      <c r="R213" s="245"/>
      <c r="S213" s="245"/>
      <c r="T213" s="246"/>
      <c r="AT213" s="247" t="s">
        <v>135</v>
      </c>
      <c r="AU213" s="247" t="s">
        <v>84</v>
      </c>
      <c r="AV213" s="14" t="s">
        <v>133</v>
      </c>
      <c r="AW213" s="14" t="s">
        <v>31</v>
      </c>
      <c r="AX213" s="14" t="s">
        <v>82</v>
      </c>
      <c r="AY213" s="247" t="s">
        <v>126</v>
      </c>
    </row>
    <row r="214" s="1" customFormat="1" ht="24" customHeight="1">
      <c r="B214" s="31"/>
      <c r="C214" s="206" t="s">
        <v>195</v>
      </c>
      <c r="D214" s="206" t="s">
        <v>128</v>
      </c>
      <c r="E214" s="207" t="s">
        <v>234</v>
      </c>
      <c r="F214" s="208" t="s">
        <v>235</v>
      </c>
      <c r="G214" s="209" t="s">
        <v>227</v>
      </c>
      <c r="H214" s="210">
        <v>749.75400000000002</v>
      </c>
      <c r="I214" s="211">
        <v>10.1</v>
      </c>
      <c r="J214" s="211">
        <f>ROUND(I214*H214,2)</f>
        <v>7572.5200000000004</v>
      </c>
      <c r="K214" s="208" t="s">
        <v>132</v>
      </c>
      <c r="L214" s="36"/>
      <c r="M214" s="212" t="s">
        <v>1</v>
      </c>
      <c r="N214" s="213" t="s">
        <v>40</v>
      </c>
      <c r="O214" s="214">
        <v>0.002</v>
      </c>
      <c r="P214" s="214">
        <f>O214*H214</f>
        <v>1.4995080000000001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AR214" s="216" t="s">
        <v>133</v>
      </c>
      <c r="AT214" s="216" t="s">
        <v>128</v>
      </c>
      <c r="AU214" s="216" t="s">
        <v>84</v>
      </c>
      <c r="AY214" s="16" t="s">
        <v>126</v>
      </c>
      <c r="BE214" s="217">
        <f>IF(N214="základní",J214,0)</f>
        <v>7572.5200000000004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6" t="s">
        <v>82</v>
      </c>
      <c r="BK214" s="217">
        <f>ROUND(I214*H214,2)</f>
        <v>7572.5200000000004</v>
      </c>
      <c r="BL214" s="16" t="s">
        <v>133</v>
      </c>
      <c r="BM214" s="216" t="s">
        <v>236</v>
      </c>
    </row>
    <row r="215" s="12" customFormat="1">
      <c r="B215" s="218"/>
      <c r="C215" s="219"/>
      <c r="D215" s="220" t="s">
        <v>135</v>
      </c>
      <c r="E215" s="221" t="s">
        <v>1</v>
      </c>
      <c r="F215" s="222" t="s">
        <v>237</v>
      </c>
      <c r="G215" s="219"/>
      <c r="H215" s="221" t="s">
        <v>1</v>
      </c>
      <c r="I215" s="219"/>
      <c r="J215" s="219"/>
      <c r="K215" s="219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135</v>
      </c>
      <c r="AU215" s="227" t="s">
        <v>84</v>
      </c>
      <c r="AV215" s="12" t="s">
        <v>82</v>
      </c>
      <c r="AW215" s="12" t="s">
        <v>31</v>
      </c>
      <c r="AX215" s="12" t="s">
        <v>75</v>
      </c>
      <c r="AY215" s="227" t="s">
        <v>126</v>
      </c>
    </row>
    <row r="216" s="13" customFormat="1">
      <c r="B216" s="228"/>
      <c r="C216" s="229"/>
      <c r="D216" s="220" t="s">
        <v>135</v>
      </c>
      <c r="E216" s="230" t="s">
        <v>1</v>
      </c>
      <c r="F216" s="231" t="s">
        <v>238</v>
      </c>
      <c r="G216" s="229"/>
      <c r="H216" s="232">
        <v>749.75400000000002</v>
      </c>
      <c r="I216" s="229"/>
      <c r="J216" s="229"/>
      <c r="K216" s="229"/>
      <c r="L216" s="233"/>
      <c r="M216" s="234"/>
      <c r="N216" s="235"/>
      <c r="O216" s="235"/>
      <c r="P216" s="235"/>
      <c r="Q216" s="235"/>
      <c r="R216" s="235"/>
      <c r="S216" s="235"/>
      <c r="T216" s="236"/>
      <c r="AT216" s="237" t="s">
        <v>135</v>
      </c>
      <c r="AU216" s="237" t="s">
        <v>84</v>
      </c>
      <c r="AV216" s="13" t="s">
        <v>84</v>
      </c>
      <c r="AW216" s="13" t="s">
        <v>31</v>
      </c>
      <c r="AX216" s="13" t="s">
        <v>75</v>
      </c>
      <c r="AY216" s="237" t="s">
        <v>126</v>
      </c>
    </row>
    <row r="217" s="14" customFormat="1">
      <c r="B217" s="238"/>
      <c r="C217" s="239"/>
      <c r="D217" s="220" t="s">
        <v>135</v>
      </c>
      <c r="E217" s="240" t="s">
        <v>1</v>
      </c>
      <c r="F217" s="241" t="s">
        <v>138</v>
      </c>
      <c r="G217" s="239"/>
      <c r="H217" s="242">
        <v>749.75400000000002</v>
      </c>
      <c r="I217" s="239"/>
      <c r="J217" s="239"/>
      <c r="K217" s="239"/>
      <c r="L217" s="243"/>
      <c r="M217" s="244"/>
      <c r="N217" s="245"/>
      <c r="O217" s="245"/>
      <c r="P217" s="245"/>
      <c r="Q217" s="245"/>
      <c r="R217" s="245"/>
      <c r="S217" s="245"/>
      <c r="T217" s="246"/>
      <c r="AT217" s="247" t="s">
        <v>135</v>
      </c>
      <c r="AU217" s="247" t="s">
        <v>84</v>
      </c>
      <c r="AV217" s="14" t="s">
        <v>133</v>
      </c>
      <c r="AW217" s="14" t="s">
        <v>31</v>
      </c>
      <c r="AX217" s="14" t="s">
        <v>82</v>
      </c>
      <c r="AY217" s="247" t="s">
        <v>126</v>
      </c>
    </row>
    <row r="218" s="1" customFormat="1" ht="24" customHeight="1">
      <c r="B218" s="31"/>
      <c r="C218" s="206" t="s">
        <v>239</v>
      </c>
      <c r="D218" s="206" t="s">
        <v>128</v>
      </c>
      <c r="E218" s="207" t="s">
        <v>234</v>
      </c>
      <c r="F218" s="208" t="s">
        <v>235</v>
      </c>
      <c r="G218" s="209" t="s">
        <v>227</v>
      </c>
      <c r="H218" s="210">
        <v>606.96000000000004</v>
      </c>
      <c r="I218" s="211">
        <v>10.1</v>
      </c>
      <c r="J218" s="211">
        <f>ROUND(I218*H218,2)</f>
        <v>6130.3000000000002</v>
      </c>
      <c r="K218" s="208" t="s">
        <v>132</v>
      </c>
      <c r="L218" s="36"/>
      <c r="M218" s="212" t="s">
        <v>1</v>
      </c>
      <c r="N218" s="213" t="s">
        <v>40</v>
      </c>
      <c r="O218" s="214">
        <v>0.002</v>
      </c>
      <c r="P218" s="214">
        <f>O218*H218</f>
        <v>1.2139200000000001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AR218" s="216" t="s">
        <v>133</v>
      </c>
      <c r="AT218" s="216" t="s">
        <v>128</v>
      </c>
      <c r="AU218" s="216" t="s">
        <v>84</v>
      </c>
      <c r="AY218" s="16" t="s">
        <v>126</v>
      </c>
      <c r="BE218" s="217">
        <f>IF(N218="základní",J218,0)</f>
        <v>6130.3000000000002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6" t="s">
        <v>82</v>
      </c>
      <c r="BK218" s="217">
        <f>ROUND(I218*H218,2)</f>
        <v>6130.3000000000002</v>
      </c>
      <c r="BL218" s="16" t="s">
        <v>133</v>
      </c>
      <c r="BM218" s="216" t="s">
        <v>240</v>
      </c>
    </row>
    <row r="219" s="12" customFormat="1">
      <c r="B219" s="218"/>
      <c r="C219" s="219"/>
      <c r="D219" s="220" t="s">
        <v>135</v>
      </c>
      <c r="E219" s="221" t="s">
        <v>1</v>
      </c>
      <c r="F219" s="222" t="s">
        <v>241</v>
      </c>
      <c r="G219" s="219"/>
      <c r="H219" s="221" t="s">
        <v>1</v>
      </c>
      <c r="I219" s="219"/>
      <c r="J219" s="219"/>
      <c r="K219" s="219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135</v>
      </c>
      <c r="AU219" s="227" t="s">
        <v>84</v>
      </c>
      <c r="AV219" s="12" t="s">
        <v>82</v>
      </c>
      <c r="AW219" s="12" t="s">
        <v>31</v>
      </c>
      <c r="AX219" s="12" t="s">
        <v>75</v>
      </c>
      <c r="AY219" s="227" t="s">
        <v>126</v>
      </c>
    </row>
    <row r="220" s="13" customFormat="1">
      <c r="B220" s="228"/>
      <c r="C220" s="229"/>
      <c r="D220" s="220" t="s">
        <v>135</v>
      </c>
      <c r="E220" s="230" t="s">
        <v>1</v>
      </c>
      <c r="F220" s="231" t="s">
        <v>242</v>
      </c>
      <c r="G220" s="229"/>
      <c r="H220" s="232">
        <v>606.96000000000004</v>
      </c>
      <c r="I220" s="229"/>
      <c r="J220" s="229"/>
      <c r="K220" s="229"/>
      <c r="L220" s="233"/>
      <c r="M220" s="234"/>
      <c r="N220" s="235"/>
      <c r="O220" s="235"/>
      <c r="P220" s="235"/>
      <c r="Q220" s="235"/>
      <c r="R220" s="235"/>
      <c r="S220" s="235"/>
      <c r="T220" s="236"/>
      <c r="AT220" s="237" t="s">
        <v>135</v>
      </c>
      <c r="AU220" s="237" t="s">
        <v>84</v>
      </c>
      <c r="AV220" s="13" t="s">
        <v>84</v>
      </c>
      <c r="AW220" s="13" t="s">
        <v>31</v>
      </c>
      <c r="AX220" s="13" t="s">
        <v>75</v>
      </c>
      <c r="AY220" s="237" t="s">
        <v>126</v>
      </c>
    </row>
    <row r="221" s="14" customFormat="1">
      <c r="B221" s="238"/>
      <c r="C221" s="239"/>
      <c r="D221" s="220" t="s">
        <v>135</v>
      </c>
      <c r="E221" s="240" t="s">
        <v>1</v>
      </c>
      <c r="F221" s="241" t="s">
        <v>138</v>
      </c>
      <c r="G221" s="239"/>
      <c r="H221" s="242">
        <v>606.96000000000004</v>
      </c>
      <c r="I221" s="239"/>
      <c r="J221" s="239"/>
      <c r="K221" s="239"/>
      <c r="L221" s="243"/>
      <c r="M221" s="244"/>
      <c r="N221" s="245"/>
      <c r="O221" s="245"/>
      <c r="P221" s="245"/>
      <c r="Q221" s="245"/>
      <c r="R221" s="245"/>
      <c r="S221" s="245"/>
      <c r="T221" s="246"/>
      <c r="AT221" s="247" t="s">
        <v>135</v>
      </c>
      <c r="AU221" s="247" t="s">
        <v>84</v>
      </c>
      <c r="AV221" s="14" t="s">
        <v>133</v>
      </c>
      <c r="AW221" s="14" t="s">
        <v>31</v>
      </c>
      <c r="AX221" s="14" t="s">
        <v>82</v>
      </c>
      <c r="AY221" s="247" t="s">
        <v>126</v>
      </c>
    </row>
    <row r="222" s="1" customFormat="1" ht="16.5" customHeight="1">
      <c r="B222" s="31"/>
      <c r="C222" s="206" t="s">
        <v>243</v>
      </c>
      <c r="D222" s="206" t="s">
        <v>128</v>
      </c>
      <c r="E222" s="207" t="s">
        <v>244</v>
      </c>
      <c r="F222" s="208" t="s">
        <v>245</v>
      </c>
      <c r="G222" s="209" t="s">
        <v>227</v>
      </c>
      <c r="H222" s="210">
        <v>69.700000000000003</v>
      </c>
      <c r="I222" s="211">
        <v>599</v>
      </c>
      <c r="J222" s="211">
        <f>ROUND(I222*H222,2)</f>
        <v>41750.300000000003</v>
      </c>
      <c r="K222" s="208" t="s">
        <v>132</v>
      </c>
      <c r="L222" s="36"/>
      <c r="M222" s="212" t="s">
        <v>1</v>
      </c>
      <c r="N222" s="213" t="s">
        <v>40</v>
      </c>
      <c r="O222" s="214">
        <v>0.83499999999999996</v>
      </c>
      <c r="P222" s="214">
        <f>O222*H222</f>
        <v>58.1995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AR222" s="216" t="s">
        <v>133</v>
      </c>
      <c r="AT222" s="216" t="s">
        <v>128</v>
      </c>
      <c r="AU222" s="216" t="s">
        <v>84</v>
      </c>
      <c r="AY222" s="16" t="s">
        <v>126</v>
      </c>
      <c r="BE222" s="217">
        <f>IF(N222="základní",J222,0)</f>
        <v>41750.300000000003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6" t="s">
        <v>82</v>
      </c>
      <c r="BK222" s="217">
        <f>ROUND(I222*H222,2)</f>
        <v>41750.300000000003</v>
      </c>
      <c r="BL222" s="16" t="s">
        <v>133</v>
      </c>
      <c r="BM222" s="216" t="s">
        <v>246</v>
      </c>
    </row>
    <row r="223" s="12" customFormat="1">
      <c r="B223" s="218"/>
      <c r="C223" s="219"/>
      <c r="D223" s="220" t="s">
        <v>135</v>
      </c>
      <c r="E223" s="221" t="s">
        <v>1</v>
      </c>
      <c r="F223" s="222" t="s">
        <v>247</v>
      </c>
      <c r="G223" s="219"/>
      <c r="H223" s="221" t="s">
        <v>1</v>
      </c>
      <c r="I223" s="219"/>
      <c r="J223" s="219"/>
      <c r="K223" s="219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135</v>
      </c>
      <c r="AU223" s="227" t="s">
        <v>84</v>
      </c>
      <c r="AV223" s="12" t="s">
        <v>82</v>
      </c>
      <c r="AW223" s="12" t="s">
        <v>31</v>
      </c>
      <c r="AX223" s="12" t="s">
        <v>75</v>
      </c>
      <c r="AY223" s="227" t="s">
        <v>126</v>
      </c>
    </row>
    <row r="224" s="13" customFormat="1">
      <c r="B224" s="228"/>
      <c r="C224" s="229"/>
      <c r="D224" s="220" t="s">
        <v>135</v>
      </c>
      <c r="E224" s="230" t="s">
        <v>1</v>
      </c>
      <c r="F224" s="231" t="s">
        <v>248</v>
      </c>
      <c r="G224" s="229"/>
      <c r="H224" s="232">
        <v>69.700000000000003</v>
      </c>
      <c r="I224" s="229"/>
      <c r="J224" s="229"/>
      <c r="K224" s="229"/>
      <c r="L224" s="233"/>
      <c r="M224" s="234"/>
      <c r="N224" s="235"/>
      <c r="O224" s="235"/>
      <c r="P224" s="235"/>
      <c r="Q224" s="235"/>
      <c r="R224" s="235"/>
      <c r="S224" s="235"/>
      <c r="T224" s="236"/>
      <c r="AT224" s="237" t="s">
        <v>135</v>
      </c>
      <c r="AU224" s="237" t="s">
        <v>84</v>
      </c>
      <c r="AV224" s="13" t="s">
        <v>84</v>
      </c>
      <c r="AW224" s="13" t="s">
        <v>31</v>
      </c>
      <c r="AX224" s="13" t="s">
        <v>75</v>
      </c>
      <c r="AY224" s="237" t="s">
        <v>126</v>
      </c>
    </row>
    <row r="225" s="14" customFormat="1">
      <c r="B225" s="238"/>
      <c r="C225" s="239"/>
      <c r="D225" s="220" t="s">
        <v>135</v>
      </c>
      <c r="E225" s="240" t="s">
        <v>1</v>
      </c>
      <c r="F225" s="241" t="s">
        <v>138</v>
      </c>
      <c r="G225" s="239"/>
      <c r="H225" s="242">
        <v>69.700000000000003</v>
      </c>
      <c r="I225" s="239"/>
      <c r="J225" s="239"/>
      <c r="K225" s="239"/>
      <c r="L225" s="243"/>
      <c r="M225" s="244"/>
      <c r="N225" s="245"/>
      <c r="O225" s="245"/>
      <c r="P225" s="245"/>
      <c r="Q225" s="245"/>
      <c r="R225" s="245"/>
      <c r="S225" s="245"/>
      <c r="T225" s="246"/>
      <c r="AT225" s="247" t="s">
        <v>135</v>
      </c>
      <c r="AU225" s="247" t="s">
        <v>84</v>
      </c>
      <c r="AV225" s="14" t="s">
        <v>133</v>
      </c>
      <c r="AW225" s="14" t="s">
        <v>31</v>
      </c>
      <c r="AX225" s="14" t="s">
        <v>82</v>
      </c>
      <c r="AY225" s="247" t="s">
        <v>126</v>
      </c>
    </row>
    <row r="226" s="1" customFormat="1" ht="24" customHeight="1">
      <c r="B226" s="31"/>
      <c r="C226" s="206" t="s">
        <v>249</v>
      </c>
      <c r="D226" s="206" t="s">
        <v>128</v>
      </c>
      <c r="E226" s="207" t="s">
        <v>250</v>
      </c>
      <c r="F226" s="208" t="s">
        <v>251</v>
      </c>
      <c r="G226" s="209" t="s">
        <v>227</v>
      </c>
      <c r="H226" s="210">
        <v>627.29999999999995</v>
      </c>
      <c r="I226" s="211">
        <v>17.300000000000001</v>
      </c>
      <c r="J226" s="211">
        <f>ROUND(I226*H226,2)</f>
        <v>10852.290000000001</v>
      </c>
      <c r="K226" s="208" t="s">
        <v>132</v>
      </c>
      <c r="L226" s="36"/>
      <c r="M226" s="212" t="s">
        <v>1</v>
      </c>
      <c r="N226" s="213" t="s">
        <v>40</v>
      </c>
      <c r="O226" s="214">
        <v>0.0040000000000000001</v>
      </c>
      <c r="P226" s="214">
        <f>O226*H226</f>
        <v>2.5091999999999999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AR226" s="216" t="s">
        <v>133</v>
      </c>
      <c r="AT226" s="216" t="s">
        <v>128</v>
      </c>
      <c r="AU226" s="216" t="s">
        <v>84</v>
      </c>
      <c r="AY226" s="16" t="s">
        <v>126</v>
      </c>
      <c r="BE226" s="217">
        <f>IF(N226="základní",J226,0)</f>
        <v>10852.290000000001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6" t="s">
        <v>82</v>
      </c>
      <c r="BK226" s="217">
        <f>ROUND(I226*H226,2)</f>
        <v>10852.290000000001</v>
      </c>
      <c r="BL226" s="16" t="s">
        <v>133</v>
      </c>
      <c r="BM226" s="216" t="s">
        <v>252</v>
      </c>
    </row>
    <row r="227" s="12" customFormat="1">
      <c r="B227" s="218"/>
      <c r="C227" s="219"/>
      <c r="D227" s="220" t="s">
        <v>135</v>
      </c>
      <c r="E227" s="221" t="s">
        <v>1</v>
      </c>
      <c r="F227" s="222" t="s">
        <v>253</v>
      </c>
      <c r="G227" s="219"/>
      <c r="H227" s="221" t="s">
        <v>1</v>
      </c>
      <c r="I227" s="219"/>
      <c r="J227" s="219"/>
      <c r="K227" s="219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135</v>
      </c>
      <c r="AU227" s="227" t="s">
        <v>84</v>
      </c>
      <c r="AV227" s="12" t="s">
        <v>82</v>
      </c>
      <c r="AW227" s="12" t="s">
        <v>31</v>
      </c>
      <c r="AX227" s="12" t="s">
        <v>75</v>
      </c>
      <c r="AY227" s="227" t="s">
        <v>126</v>
      </c>
    </row>
    <row r="228" s="13" customFormat="1">
      <c r="B228" s="228"/>
      <c r="C228" s="229"/>
      <c r="D228" s="220" t="s">
        <v>135</v>
      </c>
      <c r="E228" s="230" t="s">
        <v>1</v>
      </c>
      <c r="F228" s="231" t="s">
        <v>254</v>
      </c>
      <c r="G228" s="229"/>
      <c r="H228" s="232">
        <v>627.29999999999995</v>
      </c>
      <c r="I228" s="229"/>
      <c r="J228" s="229"/>
      <c r="K228" s="229"/>
      <c r="L228" s="233"/>
      <c r="M228" s="234"/>
      <c r="N228" s="235"/>
      <c r="O228" s="235"/>
      <c r="P228" s="235"/>
      <c r="Q228" s="235"/>
      <c r="R228" s="235"/>
      <c r="S228" s="235"/>
      <c r="T228" s="236"/>
      <c r="AT228" s="237" t="s">
        <v>135</v>
      </c>
      <c r="AU228" s="237" t="s">
        <v>84</v>
      </c>
      <c r="AV228" s="13" t="s">
        <v>84</v>
      </c>
      <c r="AW228" s="13" t="s">
        <v>31</v>
      </c>
      <c r="AX228" s="13" t="s">
        <v>75</v>
      </c>
      <c r="AY228" s="237" t="s">
        <v>126</v>
      </c>
    </row>
    <row r="229" s="14" customFormat="1">
      <c r="B229" s="238"/>
      <c r="C229" s="239"/>
      <c r="D229" s="220" t="s">
        <v>135</v>
      </c>
      <c r="E229" s="240" t="s">
        <v>1</v>
      </c>
      <c r="F229" s="241" t="s">
        <v>138</v>
      </c>
      <c r="G229" s="239"/>
      <c r="H229" s="242">
        <v>627.29999999999995</v>
      </c>
      <c r="I229" s="239"/>
      <c r="J229" s="239"/>
      <c r="K229" s="239"/>
      <c r="L229" s="243"/>
      <c r="M229" s="244"/>
      <c r="N229" s="245"/>
      <c r="O229" s="245"/>
      <c r="P229" s="245"/>
      <c r="Q229" s="245"/>
      <c r="R229" s="245"/>
      <c r="S229" s="245"/>
      <c r="T229" s="246"/>
      <c r="AT229" s="247" t="s">
        <v>135</v>
      </c>
      <c r="AU229" s="247" t="s">
        <v>84</v>
      </c>
      <c r="AV229" s="14" t="s">
        <v>133</v>
      </c>
      <c r="AW229" s="14" t="s">
        <v>31</v>
      </c>
      <c r="AX229" s="14" t="s">
        <v>82</v>
      </c>
      <c r="AY229" s="247" t="s">
        <v>126</v>
      </c>
    </row>
    <row r="230" s="1" customFormat="1" ht="24" customHeight="1">
      <c r="B230" s="31"/>
      <c r="C230" s="206" t="s">
        <v>255</v>
      </c>
      <c r="D230" s="206" t="s">
        <v>128</v>
      </c>
      <c r="E230" s="207" t="s">
        <v>256</v>
      </c>
      <c r="F230" s="208" t="s">
        <v>257</v>
      </c>
      <c r="G230" s="209" t="s">
        <v>227</v>
      </c>
      <c r="H230" s="210">
        <v>83.305999999999997</v>
      </c>
      <c r="I230" s="211">
        <v>168</v>
      </c>
      <c r="J230" s="211">
        <f>ROUND(I230*H230,2)</f>
        <v>13995.41</v>
      </c>
      <c r="K230" s="208" t="s">
        <v>132</v>
      </c>
      <c r="L230" s="36"/>
      <c r="M230" s="212" t="s">
        <v>1</v>
      </c>
      <c r="N230" s="213" t="s">
        <v>40</v>
      </c>
      <c r="O230" s="214">
        <v>0.159</v>
      </c>
      <c r="P230" s="214">
        <f>O230*H230</f>
        <v>13.245654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AR230" s="216" t="s">
        <v>133</v>
      </c>
      <c r="AT230" s="216" t="s">
        <v>128</v>
      </c>
      <c r="AU230" s="216" t="s">
        <v>84</v>
      </c>
      <c r="AY230" s="16" t="s">
        <v>126</v>
      </c>
      <c r="BE230" s="217">
        <f>IF(N230="základní",J230,0)</f>
        <v>13995.41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6" t="s">
        <v>82</v>
      </c>
      <c r="BK230" s="217">
        <f>ROUND(I230*H230,2)</f>
        <v>13995.41</v>
      </c>
      <c r="BL230" s="16" t="s">
        <v>133</v>
      </c>
      <c r="BM230" s="216" t="s">
        <v>258</v>
      </c>
    </row>
    <row r="231" s="12" customFormat="1">
      <c r="B231" s="218"/>
      <c r="C231" s="219"/>
      <c r="D231" s="220" t="s">
        <v>135</v>
      </c>
      <c r="E231" s="221" t="s">
        <v>1</v>
      </c>
      <c r="F231" s="222" t="s">
        <v>229</v>
      </c>
      <c r="G231" s="219"/>
      <c r="H231" s="221" t="s">
        <v>1</v>
      </c>
      <c r="I231" s="219"/>
      <c r="J231" s="219"/>
      <c r="K231" s="219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135</v>
      </c>
      <c r="AU231" s="227" t="s">
        <v>84</v>
      </c>
      <c r="AV231" s="12" t="s">
        <v>82</v>
      </c>
      <c r="AW231" s="12" t="s">
        <v>31</v>
      </c>
      <c r="AX231" s="12" t="s">
        <v>75</v>
      </c>
      <c r="AY231" s="227" t="s">
        <v>126</v>
      </c>
    </row>
    <row r="232" s="13" customFormat="1">
      <c r="B232" s="228"/>
      <c r="C232" s="229"/>
      <c r="D232" s="220" t="s">
        <v>135</v>
      </c>
      <c r="E232" s="230" t="s">
        <v>1</v>
      </c>
      <c r="F232" s="231" t="s">
        <v>230</v>
      </c>
      <c r="G232" s="229"/>
      <c r="H232" s="232">
        <v>83.305999999999997</v>
      </c>
      <c r="I232" s="229"/>
      <c r="J232" s="229"/>
      <c r="K232" s="229"/>
      <c r="L232" s="233"/>
      <c r="M232" s="234"/>
      <c r="N232" s="235"/>
      <c r="O232" s="235"/>
      <c r="P232" s="235"/>
      <c r="Q232" s="235"/>
      <c r="R232" s="235"/>
      <c r="S232" s="235"/>
      <c r="T232" s="236"/>
      <c r="AT232" s="237" t="s">
        <v>135</v>
      </c>
      <c r="AU232" s="237" t="s">
        <v>84</v>
      </c>
      <c r="AV232" s="13" t="s">
        <v>84</v>
      </c>
      <c r="AW232" s="13" t="s">
        <v>31</v>
      </c>
      <c r="AX232" s="13" t="s">
        <v>75</v>
      </c>
      <c r="AY232" s="237" t="s">
        <v>126</v>
      </c>
    </row>
    <row r="233" s="14" customFormat="1">
      <c r="B233" s="238"/>
      <c r="C233" s="239"/>
      <c r="D233" s="220" t="s">
        <v>135</v>
      </c>
      <c r="E233" s="240" t="s">
        <v>1</v>
      </c>
      <c r="F233" s="241" t="s">
        <v>138</v>
      </c>
      <c r="G233" s="239"/>
      <c r="H233" s="242">
        <v>83.305999999999997</v>
      </c>
      <c r="I233" s="239"/>
      <c r="J233" s="239"/>
      <c r="K233" s="239"/>
      <c r="L233" s="243"/>
      <c r="M233" s="244"/>
      <c r="N233" s="245"/>
      <c r="O233" s="245"/>
      <c r="P233" s="245"/>
      <c r="Q233" s="245"/>
      <c r="R233" s="245"/>
      <c r="S233" s="245"/>
      <c r="T233" s="246"/>
      <c r="AT233" s="247" t="s">
        <v>135</v>
      </c>
      <c r="AU233" s="247" t="s">
        <v>84</v>
      </c>
      <c r="AV233" s="14" t="s">
        <v>133</v>
      </c>
      <c r="AW233" s="14" t="s">
        <v>31</v>
      </c>
      <c r="AX233" s="14" t="s">
        <v>82</v>
      </c>
      <c r="AY233" s="247" t="s">
        <v>126</v>
      </c>
    </row>
    <row r="234" s="1" customFormat="1" ht="24" customHeight="1">
      <c r="B234" s="31"/>
      <c r="C234" s="206" t="s">
        <v>259</v>
      </c>
      <c r="D234" s="206" t="s">
        <v>128</v>
      </c>
      <c r="E234" s="207" t="s">
        <v>256</v>
      </c>
      <c r="F234" s="208" t="s">
        <v>257</v>
      </c>
      <c r="G234" s="209" t="s">
        <v>227</v>
      </c>
      <c r="H234" s="210">
        <v>67.439999999999998</v>
      </c>
      <c r="I234" s="211">
        <v>168</v>
      </c>
      <c r="J234" s="211">
        <f>ROUND(I234*H234,2)</f>
        <v>11329.92</v>
      </c>
      <c r="K234" s="208" t="s">
        <v>132</v>
      </c>
      <c r="L234" s="36"/>
      <c r="M234" s="212" t="s">
        <v>1</v>
      </c>
      <c r="N234" s="213" t="s">
        <v>40</v>
      </c>
      <c r="O234" s="214">
        <v>0.159</v>
      </c>
      <c r="P234" s="214">
        <f>O234*H234</f>
        <v>10.722960000000001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AR234" s="216" t="s">
        <v>133</v>
      </c>
      <c r="AT234" s="216" t="s">
        <v>128</v>
      </c>
      <c r="AU234" s="216" t="s">
        <v>84</v>
      </c>
      <c r="AY234" s="16" t="s">
        <v>126</v>
      </c>
      <c r="BE234" s="217">
        <f>IF(N234="základní",J234,0)</f>
        <v>11329.92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6" t="s">
        <v>82</v>
      </c>
      <c r="BK234" s="217">
        <f>ROUND(I234*H234,2)</f>
        <v>11329.92</v>
      </c>
      <c r="BL234" s="16" t="s">
        <v>133</v>
      </c>
      <c r="BM234" s="216" t="s">
        <v>260</v>
      </c>
    </row>
    <row r="235" s="12" customFormat="1">
      <c r="B235" s="218"/>
      <c r="C235" s="219"/>
      <c r="D235" s="220" t="s">
        <v>135</v>
      </c>
      <c r="E235" s="221" t="s">
        <v>1</v>
      </c>
      <c r="F235" s="222" t="s">
        <v>232</v>
      </c>
      <c r="G235" s="219"/>
      <c r="H235" s="221" t="s">
        <v>1</v>
      </c>
      <c r="I235" s="219"/>
      <c r="J235" s="219"/>
      <c r="K235" s="219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135</v>
      </c>
      <c r="AU235" s="227" t="s">
        <v>84</v>
      </c>
      <c r="AV235" s="12" t="s">
        <v>82</v>
      </c>
      <c r="AW235" s="12" t="s">
        <v>31</v>
      </c>
      <c r="AX235" s="12" t="s">
        <v>75</v>
      </c>
      <c r="AY235" s="227" t="s">
        <v>126</v>
      </c>
    </row>
    <row r="236" s="13" customFormat="1">
      <c r="B236" s="228"/>
      <c r="C236" s="229"/>
      <c r="D236" s="220" t="s">
        <v>135</v>
      </c>
      <c r="E236" s="230" t="s">
        <v>1</v>
      </c>
      <c r="F236" s="231" t="s">
        <v>233</v>
      </c>
      <c r="G236" s="229"/>
      <c r="H236" s="232">
        <v>67.439999999999998</v>
      </c>
      <c r="I236" s="229"/>
      <c r="J236" s="229"/>
      <c r="K236" s="229"/>
      <c r="L236" s="233"/>
      <c r="M236" s="234"/>
      <c r="N236" s="235"/>
      <c r="O236" s="235"/>
      <c r="P236" s="235"/>
      <c r="Q236" s="235"/>
      <c r="R236" s="235"/>
      <c r="S236" s="235"/>
      <c r="T236" s="236"/>
      <c r="AT236" s="237" t="s">
        <v>135</v>
      </c>
      <c r="AU236" s="237" t="s">
        <v>84</v>
      </c>
      <c r="AV236" s="13" t="s">
        <v>84</v>
      </c>
      <c r="AW236" s="13" t="s">
        <v>31</v>
      </c>
      <c r="AX236" s="13" t="s">
        <v>75</v>
      </c>
      <c r="AY236" s="237" t="s">
        <v>126</v>
      </c>
    </row>
    <row r="237" s="14" customFormat="1">
      <c r="B237" s="238"/>
      <c r="C237" s="239"/>
      <c r="D237" s="220" t="s">
        <v>135</v>
      </c>
      <c r="E237" s="240" t="s">
        <v>1</v>
      </c>
      <c r="F237" s="241" t="s">
        <v>138</v>
      </c>
      <c r="G237" s="239"/>
      <c r="H237" s="242">
        <v>67.439999999999998</v>
      </c>
      <c r="I237" s="239"/>
      <c r="J237" s="239"/>
      <c r="K237" s="239"/>
      <c r="L237" s="243"/>
      <c r="M237" s="244"/>
      <c r="N237" s="245"/>
      <c r="O237" s="245"/>
      <c r="P237" s="245"/>
      <c r="Q237" s="245"/>
      <c r="R237" s="245"/>
      <c r="S237" s="245"/>
      <c r="T237" s="246"/>
      <c r="AT237" s="247" t="s">
        <v>135</v>
      </c>
      <c r="AU237" s="247" t="s">
        <v>84</v>
      </c>
      <c r="AV237" s="14" t="s">
        <v>133</v>
      </c>
      <c r="AW237" s="14" t="s">
        <v>31</v>
      </c>
      <c r="AX237" s="14" t="s">
        <v>82</v>
      </c>
      <c r="AY237" s="247" t="s">
        <v>126</v>
      </c>
    </row>
    <row r="238" s="1" customFormat="1" ht="24" customHeight="1">
      <c r="B238" s="31"/>
      <c r="C238" s="206" t="s">
        <v>261</v>
      </c>
      <c r="D238" s="206" t="s">
        <v>128</v>
      </c>
      <c r="E238" s="207" t="s">
        <v>262</v>
      </c>
      <c r="F238" s="208" t="s">
        <v>263</v>
      </c>
      <c r="G238" s="209" t="s">
        <v>227</v>
      </c>
      <c r="H238" s="210">
        <v>69.700000000000003</v>
      </c>
      <c r="I238" s="211">
        <v>512</v>
      </c>
      <c r="J238" s="211">
        <f>ROUND(I238*H238,2)</f>
        <v>35686.400000000001</v>
      </c>
      <c r="K238" s="208" t="s">
        <v>132</v>
      </c>
      <c r="L238" s="36"/>
      <c r="M238" s="212" t="s">
        <v>1</v>
      </c>
      <c r="N238" s="213" t="s">
        <v>40</v>
      </c>
      <c r="O238" s="214">
        <v>0.376</v>
      </c>
      <c r="P238" s="214">
        <f>O238*H238</f>
        <v>26.2072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AR238" s="216" t="s">
        <v>133</v>
      </c>
      <c r="AT238" s="216" t="s">
        <v>128</v>
      </c>
      <c r="AU238" s="216" t="s">
        <v>84</v>
      </c>
      <c r="AY238" s="16" t="s">
        <v>126</v>
      </c>
      <c r="BE238" s="217">
        <f>IF(N238="základní",J238,0)</f>
        <v>35686.400000000001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6" t="s">
        <v>82</v>
      </c>
      <c r="BK238" s="217">
        <f>ROUND(I238*H238,2)</f>
        <v>35686.400000000001</v>
      </c>
      <c r="BL238" s="16" t="s">
        <v>133</v>
      </c>
      <c r="BM238" s="216" t="s">
        <v>264</v>
      </c>
    </row>
    <row r="239" s="12" customFormat="1">
      <c r="B239" s="218"/>
      <c r="C239" s="219"/>
      <c r="D239" s="220" t="s">
        <v>135</v>
      </c>
      <c r="E239" s="221" t="s">
        <v>1</v>
      </c>
      <c r="F239" s="222" t="s">
        <v>265</v>
      </c>
      <c r="G239" s="219"/>
      <c r="H239" s="221" t="s">
        <v>1</v>
      </c>
      <c r="I239" s="219"/>
      <c r="J239" s="219"/>
      <c r="K239" s="219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135</v>
      </c>
      <c r="AU239" s="227" t="s">
        <v>84</v>
      </c>
      <c r="AV239" s="12" t="s">
        <v>82</v>
      </c>
      <c r="AW239" s="12" t="s">
        <v>31</v>
      </c>
      <c r="AX239" s="12" t="s">
        <v>75</v>
      </c>
      <c r="AY239" s="227" t="s">
        <v>126</v>
      </c>
    </row>
    <row r="240" s="13" customFormat="1">
      <c r="B240" s="228"/>
      <c r="C240" s="229"/>
      <c r="D240" s="220" t="s">
        <v>135</v>
      </c>
      <c r="E240" s="230" t="s">
        <v>1</v>
      </c>
      <c r="F240" s="231" t="s">
        <v>248</v>
      </c>
      <c r="G240" s="229"/>
      <c r="H240" s="232">
        <v>69.700000000000003</v>
      </c>
      <c r="I240" s="229"/>
      <c r="J240" s="229"/>
      <c r="K240" s="229"/>
      <c r="L240" s="233"/>
      <c r="M240" s="234"/>
      <c r="N240" s="235"/>
      <c r="O240" s="235"/>
      <c r="P240" s="235"/>
      <c r="Q240" s="235"/>
      <c r="R240" s="235"/>
      <c r="S240" s="235"/>
      <c r="T240" s="236"/>
      <c r="AT240" s="237" t="s">
        <v>135</v>
      </c>
      <c r="AU240" s="237" t="s">
        <v>84</v>
      </c>
      <c r="AV240" s="13" t="s">
        <v>84</v>
      </c>
      <c r="AW240" s="13" t="s">
        <v>31</v>
      </c>
      <c r="AX240" s="13" t="s">
        <v>75</v>
      </c>
      <c r="AY240" s="237" t="s">
        <v>126</v>
      </c>
    </row>
    <row r="241" s="14" customFormat="1">
      <c r="B241" s="238"/>
      <c r="C241" s="239"/>
      <c r="D241" s="220" t="s">
        <v>135</v>
      </c>
      <c r="E241" s="240" t="s">
        <v>1</v>
      </c>
      <c r="F241" s="241" t="s">
        <v>138</v>
      </c>
      <c r="G241" s="239"/>
      <c r="H241" s="242">
        <v>69.700000000000003</v>
      </c>
      <c r="I241" s="239"/>
      <c r="J241" s="239"/>
      <c r="K241" s="239"/>
      <c r="L241" s="243"/>
      <c r="M241" s="244"/>
      <c r="N241" s="245"/>
      <c r="O241" s="245"/>
      <c r="P241" s="245"/>
      <c r="Q241" s="245"/>
      <c r="R241" s="245"/>
      <c r="S241" s="245"/>
      <c r="T241" s="246"/>
      <c r="AT241" s="247" t="s">
        <v>135</v>
      </c>
      <c r="AU241" s="247" t="s">
        <v>84</v>
      </c>
      <c r="AV241" s="14" t="s">
        <v>133</v>
      </c>
      <c r="AW241" s="14" t="s">
        <v>31</v>
      </c>
      <c r="AX241" s="14" t="s">
        <v>82</v>
      </c>
      <c r="AY241" s="247" t="s">
        <v>126</v>
      </c>
    </row>
    <row r="242" s="1" customFormat="1" ht="24" customHeight="1">
      <c r="B242" s="31"/>
      <c r="C242" s="206" t="s">
        <v>266</v>
      </c>
      <c r="D242" s="206" t="s">
        <v>128</v>
      </c>
      <c r="E242" s="207" t="s">
        <v>267</v>
      </c>
      <c r="F242" s="208" t="s">
        <v>268</v>
      </c>
      <c r="G242" s="209" t="s">
        <v>227</v>
      </c>
      <c r="H242" s="210">
        <v>12</v>
      </c>
      <c r="I242" s="211">
        <v>125</v>
      </c>
      <c r="J242" s="211">
        <f>ROUND(I242*H242,2)</f>
        <v>1500</v>
      </c>
      <c r="K242" s="208" t="s">
        <v>132</v>
      </c>
      <c r="L242" s="36"/>
      <c r="M242" s="212" t="s">
        <v>1</v>
      </c>
      <c r="N242" s="213" t="s">
        <v>40</v>
      </c>
      <c r="O242" s="214">
        <v>0</v>
      </c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AR242" s="216" t="s">
        <v>133</v>
      </c>
      <c r="AT242" s="216" t="s">
        <v>128</v>
      </c>
      <c r="AU242" s="216" t="s">
        <v>84</v>
      </c>
      <c r="AY242" s="16" t="s">
        <v>126</v>
      </c>
      <c r="BE242" s="217">
        <f>IF(N242="základní",J242,0)</f>
        <v>1500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6" t="s">
        <v>82</v>
      </c>
      <c r="BK242" s="217">
        <f>ROUND(I242*H242,2)</f>
        <v>1500</v>
      </c>
      <c r="BL242" s="16" t="s">
        <v>133</v>
      </c>
      <c r="BM242" s="216" t="s">
        <v>269</v>
      </c>
    </row>
    <row r="243" s="12" customFormat="1">
      <c r="B243" s="218"/>
      <c r="C243" s="219"/>
      <c r="D243" s="220" t="s">
        <v>135</v>
      </c>
      <c r="E243" s="221" t="s">
        <v>1</v>
      </c>
      <c r="F243" s="222" t="s">
        <v>270</v>
      </c>
      <c r="G243" s="219"/>
      <c r="H243" s="221" t="s">
        <v>1</v>
      </c>
      <c r="I243" s="219"/>
      <c r="J243" s="219"/>
      <c r="K243" s="219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135</v>
      </c>
      <c r="AU243" s="227" t="s">
        <v>84</v>
      </c>
      <c r="AV243" s="12" t="s">
        <v>82</v>
      </c>
      <c r="AW243" s="12" t="s">
        <v>31</v>
      </c>
      <c r="AX243" s="12" t="s">
        <v>75</v>
      </c>
      <c r="AY243" s="227" t="s">
        <v>126</v>
      </c>
    </row>
    <row r="244" s="13" customFormat="1">
      <c r="B244" s="228"/>
      <c r="C244" s="229"/>
      <c r="D244" s="220" t="s">
        <v>135</v>
      </c>
      <c r="E244" s="230" t="s">
        <v>1</v>
      </c>
      <c r="F244" s="231" t="s">
        <v>271</v>
      </c>
      <c r="G244" s="229"/>
      <c r="H244" s="232">
        <v>12</v>
      </c>
      <c r="I244" s="229"/>
      <c r="J244" s="229"/>
      <c r="K244" s="229"/>
      <c r="L244" s="233"/>
      <c r="M244" s="234"/>
      <c r="N244" s="235"/>
      <c r="O244" s="235"/>
      <c r="P244" s="235"/>
      <c r="Q244" s="235"/>
      <c r="R244" s="235"/>
      <c r="S244" s="235"/>
      <c r="T244" s="236"/>
      <c r="AT244" s="237" t="s">
        <v>135</v>
      </c>
      <c r="AU244" s="237" t="s">
        <v>84</v>
      </c>
      <c r="AV244" s="13" t="s">
        <v>84</v>
      </c>
      <c r="AW244" s="13" t="s">
        <v>31</v>
      </c>
      <c r="AX244" s="13" t="s">
        <v>75</v>
      </c>
      <c r="AY244" s="237" t="s">
        <v>126</v>
      </c>
    </row>
    <row r="245" s="14" customFormat="1">
      <c r="B245" s="238"/>
      <c r="C245" s="239"/>
      <c r="D245" s="220" t="s">
        <v>135</v>
      </c>
      <c r="E245" s="240" t="s">
        <v>1</v>
      </c>
      <c r="F245" s="241" t="s">
        <v>138</v>
      </c>
      <c r="G245" s="239"/>
      <c r="H245" s="242">
        <v>12</v>
      </c>
      <c r="I245" s="239"/>
      <c r="J245" s="239"/>
      <c r="K245" s="239"/>
      <c r="L245" s="243"/>
      <c r="M245" s="244"/>
      <c r="N245" s="245"/>
      <c r="O245" s="245"/>
      <c r="P245" s="245"/>
      <c r="Q245" s="245"/>
      <c r="R245" s="245"/>
      <c r="S245" s="245"/>
      <c r="T245" s="246"/>
      <c r="AT245" s="247" t="s">
        <v>135</v>
      </c>
      <c r="AU245" s="247" t="s">
        <v>84</v>
      </c>
      <c r="AV245" s="14" t="s">
        <v>133</v>
      </c>
      <c r="AW245" s="14" t="s">
        <v>31</v>
      </c>
      <c r="AX245" s="14" t="s">
        <v>82</v>
      </c>
      <c r="AY245" s="247" t="s">
        <v>126</v>
      </c>
    </row>
    <row r="246" s="1" customFormat="1" ht="24" customHeight="1">
      <c r="B246" s="31"/>
      <c r="C246" s="206" t="s">
        <v>272</v>
      </c>
      <c r="D246" s="206" t="s">
        <v>128</v>
      </c>
      <c r="E246" s="207" t="s">
        <v>267</v>
      </c>
      <c r="F246" s="208" t="s">
        <v>268</v>
      </c>
      <c r="G246" s="209" t="s">
        <v>227</v>
      </c>
      <c r="H246" s="210">
        <v>69.700000000000003</v>
      </c>
      <c r="I246" s="211">
        <v>125</v>
      </c>
      <c r="J246" s="211">
        <f>ROUND(I246*H246,2)</f>
        <v>8712.5</v>
      </c>
      <c r="K246" s="208" t="s">
        <v>132</v>
      </c>
      <c r="L246" s="36"/>
      <c r="M246" s="212" t="s">
        <v>1</v>
      </c>
      <c r="N246" s="213" t="s">
        <v>40</v>
      </c>
      <c r="O246" s="214">
        <v>0</v>
      </c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AR246" s="216" t="s">
        <v>133</v>
      </c>
      <c r="AT246" s="216" t="s">
        <v>128</v>
      </c>
      <c r="AU246" s="216" t="s">
        <v>84</v>
      </c>
      <c r="AY246" s="16" t="s">
        <v>126</v>
      </c>
      <c r="BE246" s="217">
        <f>IF(N246="základní",J246,0)</f>
        <v>8712.5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6" t="s">
        <v>82</v>
      </c>
      <c r="BK246" s="217">
        <f>ROUND(I246*H246,2)</f>
        <v>8712.5</v>
      </c>
      <c r="BL246" s="16" t="s">
        <v>133</v>
      </c>
      <c r="BM246" s="216" t="s">
        <v>273</v>
      </c>
    </row>
    <row r="247" s="12" customFormat="1">
      <c r="B247" s="218"/>
      <c r="C247" s="219"/>
      <c r="D247" s="220" t="s">
        <v>135</v>
      </c>
      <c r="E247" s="221" t="s">
        <v>1</v>
      </c>
      <c r="F247" s="222" t="s">
        <v>247</v>
      </c>
      <c r="G247" s="219"/>
      <c r="H247" s="221" t="s">
        <v>1</v>
      </c>
      <c r="I247" s="219"/>
      <c r="J247" s="219"/>
      <c r="K247" s="219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135</v>
      </c>
      <c r="AU247" s="227" t="s">
        <v>84</v>
      </c>
      <c r="AV247" s="12" t="s">
        <v>82</v>
      </c>
      <c r="AW247" s="12" t="s">
        <v>31</v>
      </c>
      <c r="AX247" s="12" t="s">
        <v>75</v>
      </c>
      <c r="AY247" s="227" t="s">
        <v>126</v>
      </c>
    </row>
    <row r="248" s="13" customFormat="1">
      <c r="B248" s="228"/>
      <c r="C248" s="229"/>
      <c r="D248" s="220" t="s">
        <v>135</v>
      </c>
      <c r="E248" s="230" t="s">
        <v>1</v>
      </c>
      <c r="F248" s="231" t="s">
        <v>248</v>
      </c>
      <c r="G248" s="229"/>
      <c r="H248" s="232">
        <v>69.700000000000003</v>
      </c>
      <c r="I248" s="229"/>
      <c r="J248" s="229"/>
      <c r="K248" s="229"/>
      <c r="L248" s="233"/>
      <c r="M248" s="234"/>
      <c r="N248" s="235"/>
      <c r="O248" s="235"/>
      <c r="P248" s="235"/>
      <c r="Q248" s="235"/>
      <c r="R248" s="235"/>
      <c r="S248" s="235"/>
      <c r="T248" s="236"/>
      <c r="AT248" s="237" t="s">
        <v>135</v>
      </c>
      <c r="AU248" s="237" t="s">
        <v>84</v>
      </c>
      <c r="AV248" s="13" t="s">
        <v>84</v>
      </c>
      <c r="AW248" s="13" t="s">
        <v>31</v>
      </c>
      <c r="AX248" s="13" t="s">
        <v>75</v>
      </c>
      <c r="AY248" s="237" t="s">
        <v>126</v>
      </c>
    </row>
    <row r="249" s="14" customFormat="1">
      <c r="B249" s="238"/>
      <c r="C249" s="239"/>
      <c r="D249" s="220" t="s">
        <v>135</v>
      </c>
      <c r="E249" s="240" t="s">
        <v>1</v>
      </c>
      <c r="F249" s="241" t="s">
        <v>138</v>
      </c>
      <c r="G249" s="239"/>
      <c r="H249" s="242">
        <v>69.700000000000003</v>
      </c>
      <c r="I249" s="239"/>
      <c r="J249" s="239"/>
      <c r="K249" s="239"/>
      <c r="L249" s="243"/>
      <c r="M249" s="244"/>
      <c r="N249" s="245"/>
      <c r="O249" s="245"/>
      <c r="P249" s="245"/>
      <c r="Q249" s="245"/>
      <c r="R249" s="245"/>
      <c r="S249" s="245"/>
      <c r="T249" s="246"/>
      <c r="AT249" s="247" t="s">
        <v>135</v>
      </c>
      <c r="AU249" s="247" t="s">
        <v>84</v>
      </c>
      <c r="AV249" s="14" t="s">
        <v>133</v>
      </c>
      <c r="AW249" s="14" t="s">
        <v>31</v>
      </c>
      <c r="AX249" s="14" t="s">
        <v>82</v>
      </c>
      <c r="AY249" s="247" t="s">
        <v>126</v>
      </c>
    </row>
    <row r="250" s="1" customFormat="1" ht="24" customHeight="1">
      <c r="B250" s="31"/>
      <c r="C250" s="206" t="s">
        <v>150</v>
      </c>
      <c r="D250" s="206" t="s">
        <v>128</v>
      </c>
      <c r="E250" s="207" t="s">
        <v>274</v>
      </c>
      <c r="F250" s="208" t="s">
        <v>275</v>
      </c>
      <c r="G250" s="209" t="s">
        <v>227</v>
      </c>
      <c r="H250" s="210">
        <v>83.305999999999997</v>
      </c>
      <c r="I250" s="211">
        <v>200</v>
      </c>
      <c r="J250" s="211">
        <f>ROUND(I250*H250,2)</f>
        <v>16661.200000000001</v>
      </c>
      <c r="K250" s="208" t="s">
        <v>132</v>
      </c>
      <c r="L250" s="36"/>
      <c r="M250" s="212" t="s">
        <v>1</v>
      </c>
      <c r="N250" s="213" t="s">
        <v>40</v>
      </c>
      <c r="O250" s="214">
        <v>0</v>
      </c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AR250" s="216" t="s">
        <v>133</v>
      </c>
      <c r="AT250" s="216" t="s">
        <v>128</v>
      </c>
      <c r="AU250" s="216" t="s">
        <v>84</v>
      </c>
      <c r="AY250" s="16" t="s">
        <v>126</v>
      </c>
      <c r="BE250" s="217">
        <f>IF(N250="základní",J250,0)</f>
        <v>16661.200000000001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6" t="s">
        <v>82</v>
      </c>
      <c r="BK250" s="217">
        <f>ROUND(I250*H250,2)</f>
        <v>16661.200000000001</v>
      </c>
      <c r="BL250" s="16" t="s">
        <v>133</v>
      </c>
      <c r="BM250" s="216" t="s">
        <v>276</v>
      </c>
    </row>
    <row r="251" s="12" customFormat="1">
      <c r="B251" s="218"/>
      <c r="C251" s="219"/>
      <c r="D251" s="220" t="s">
        <v>135</v>
      </c>
      <c r="E251" s="221" t="s">
        <v>1</v>
      </c>
      <c r="F251" s="222" t="s">
        <v>229</v>
      </c>
      <c r="G251" s="219"/>
      <c r="H251" s="221" t="s">
        <v>1</v>
      </c>
      <c r="I251" s="219"/>
      <c r="J251" s="219"/>
      <c r="K251" s="219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135</v>
      </c>
      <c r="AU251" s="227" t="s">
        <v>84</v>
      </c>
      <c r="AV251" s="12" t="s">
        <v>82</v>
      </c>
      <c r="AW251" s="12" t="s">
        <v>31</v>
      </c>
      <c r="AX251" s="12" t="s">
        <v>75</v>
      </c>
      <c r="AY251" s="227" t="s">
        <v>126</v>
      </c>
    </row>
    <row r="252" s="13" customFormat="1">
      <c r="B252" s="228"/>
      <c r="C252" s="229"/>
      <c r="D252" s="220" t="s">
        <v>135</v>
      </c>
      <c r="E252" s="230" t="s">
        <v>1</v>
      </c>
      <c r="F252" s="231" t="s">
        <v>230</v>
      </c>
      <c r="G252" s="229"/>
      <c r="H252" s="232">
        <v>83.305999999999997</v>
      </c>
      <c r="I252" s="229"/>
      <c r="J252" s="229"/>
      <c r="K252" s="229"/>
      <c r="L252" s="233"/>
      <c r="M252" s="234"/>
      <c r="N252" s="235"/>
      <c r="O252" s="235"/>
      <c r="P252" s="235"/>
      <c r="Q252" s="235"/>
      <c r="R252" s="235"/>
      <c r="S252" s="235"/>
      <c r="T252" s="236"/>
      <c r="AT252" s="237" t="s">
        <v>135</v>
      </c>
      <c r="AU252" s="237" t="s">
        <v>84</v>
      </c>
      <c r="AV252" s="13" t="s">
        <v>84</v>
      </c>
      <c r="AW252" s="13" t="s">
        <v>31</v>
      </c>
      <c r="AX252" s="13" t="s">
        <v>75</v>
      </c>
      <c r="AY252" s="237" t="s">
        <v>126</v>
      </c>
    </row>
    <row r="253" s="14" customFormat="1">
      <c r="B253" s="238"/>
      <c r="C253" s="239"/>
      <c r="D253" s="220" t="s">
        <v>135</v>
      </c>
      <c r="E253" s="240" t="s">
        <v>1</v>
      </c>
      <c r="F253" s="241" t="s">
        <v>138</v>
      </c>
      <c r="G253" s="239"/>
      <c r="H253" s="242">
        <v>83.305999999999997</v>
      </c>
      <c r="I253" s="239"/>
      <c r="J253" s="239"/>
      <c r="K253" s="239"/>
      <c r="L253" s="243"/>
      <c r="M253" s="244"/>
      <c r="N253" s="245"/>
      <c r="O253" s="245"/>
      <c r="P253" s="245"/>
      <c r="Q253" s="245"/>
      <c r="R253" s="245"/>
      <c r="S253" s="245"/>
      <c r="T253" s="246"/>
      <c r="AT253" s="247" t="s">
        <v>135</v>
      </c>
      <c r="AU253" s="247" t="s">
        <v>84</v>
      </c>
      <c r="AV253" s="14" t="s">
        <v>133</v>
      </c>
      <c r="AW253" s="14" t="s">
        <v>31</v>
      </c>
      <c r="AX253" s="14" t="s">
        <v>82</v>
      </c>
      <c r="AY253" s="247" t="s">
        <v>126</v>
      </c>
    </row>
    <row r="254" s="1" customFormat="1" ht="24" customHeight="1">
      <c r="B254" s="31"/>
      <c r="C254" s="206" t="s">
        <v>277</v>
      </c>
      <c r="D254" s="206" t="s">
        <v>128</v>
      </c>
      <c r="E254" s="207" t="s">
        <v>278</v>
      </c>
      <c r="F254" s="208" t="s">
        <v>279</v>
      </c>
      <c r="G254" s="209" t="s">
        <v>227</v>
      </c>
      <c r="H254" s="210">
        <v>55.439999999999998</v>
      </c>
      <c r="I254" s="211">
        <v>140</v>
      </c>
      <c r="J254" s="211">
        <f>ROUND(I254*H254,2)</f>
        <v>7761.6000000000004</v>
      </c>
      <c r="K254" s="208" t="s">
        <v>132</v>
      </c>
      <c r="L254" s="36"/>
      <c r="M254" s="212" t="s">
        <v>1</v>
      </c>
      <c r="N254" s="213" t="s">
        <v>40</v>
      </c>
      <c r="O254" s="214">
        <v>0</v>
      </c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AR254" s="216" t="s">
        <v>133</v>
      </c>
      <c r="AT254" s="216" t="s">
        <v>128</v>
      </c>
      <c r="AU254" s="216" t="s">
        <v>84</v>
      </c>
      <c r="AY254" s="16" t="s">
        <v>126</v>
      </c>
      <c r="BE254" s="217">
        <f>IF(N254="základní",J254,0)</f>
        <v>7761.6000000000004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6" t="s">
        <v>82</v>
      </c>
      <c r="BK254" s="217">
        <f>ROUND(I254*H254,2)</f>
        <v>7761.6000000000004</v>
      </c>
      <c r="BL254" s="16" t="s">
        <v>133</v>
      </c>
      <c r="BM254" s="216" t="s">
        <v>280</v>
      </c>
    </row>
    <row r="255" s="12" customFormat="1">
      <c r="B255" s="218"/>
      <c r="C255" s="219"/>
      <c r="D255" s="220" t="s">
        <v>135</v>
      </c>
      <c r="E255" s="221" t="s">
        <v>1</v>
      </c>
      <c r="F255" s="222" t="s">
        <v>232</v>
      </c>
      <c r="G255" s="219"/>
      <c r="H255" s="221" t="s">
        <v>1</v>
      </c>
      <c r="I255" s="219"/>
      <c r="J255" s="219"/>
      <c r="K255" s="219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135</v>
      </c>
      <c r="AU255" s="227" t="s">
        <v>84</v>
      </c>
      <c r="AV255" s="12" t="s">
        <v>82</v>
      </c>
      <c r="AW255" s="12" t="s">
        <v>31</v>
      </c>
      <c r="AX255" s="12" t="s">
        <v>75</v>
      </c>
      <c r="AY255" s="227" t="s">
        <v>126</v>
      </c>
    </row>
    <row r="256" s="13" customFormat="1">
      <c r="B256" s="228"/>
      <c r="C256" s="229"/>
      <c r="D256" s="220" t="s">
        <v>135</v>
      </c>
      <c r="E256" s="230" t="s">
        <v>1</v>
      </c>
      <c r="F256" s="231" t="s">
        <v>281</v>
      </c>
      <c r="G256" s="229"/>
      <c r="H256" s="232">
        <v>55.439999999999998</v>
      </c>
      <c r="I256" s="229"/>
      <c r="J256" s="229"/>
      <c r="K256" s="229"/>
      <c r="L256" s="233"/>
      <c r="M256" s="234"/>
      <c r="N256" s="235"/>
      <c r="O256" s="235"/>
      <c r="P256" s="235"/>
      <c r="Q256" s="235"/>
      <c r="R256" s="235"/>
      <c r="S256" s="235"/>
      <c r="T256" s="236"/>
      <c r="AT256" s="237" t="s">
        <v>135</v>
      </c>
      <c r="AU256" s="237" t="s">
        <v>84</v>
      </c>
      <c r="AV256" s="13" t="s">
        <v>84</v>
      </c>
      <c r="AW256" s="13" t="s">
        <v>31</v>
      </c>
      <c r="AX256" s="13" t="s">
        <v>75</v>
      </c>
      <c r="AY256" s="237" t="s">
        <v>126</v>
      </c>
    </row>
    <row r="257" s="14" customFormat="1">
      <c r="B257" s="238"/>
      <c r="C257" s="239"/>
      <c r="D257" s="220" t="s">
        <v>135</v>
      </c>
      <c r="E257" s="240" t="s">
        <v>1</v>
      </c>
      <c r="F257" s="241" t="s">
        <v>138</v>
      </c>
      <c r="G257" s="239"/>
      <c r="H257" s="242">
        <v>55.439999999999998</v>
      </c>
      <c r="I257" s="239"/>
      <c r="J257" s="239"/>
      <c r="K257" s="239"/>
      <c r="L257" s="243"/>
      <c r="M257" s="244"/>
      <c r="N257" s="245"/>
      <c r="O257" s="245"/>
      <c r="P257" s="245"/>
      <c r="Q257" s="245"/>
      <c r="R257" s="245"/>
      <c r="S257" s="245"/>
      <c r="T257" s="246"/>
      <c r="AT257" s="247" t="s">
        <v>135</v>
      </c>
      <c r="AU257" s="247" t="s">
        <v>84</v>
      </c>
      <c r="AV257" s="14" t="s">
        <v>133</v>
      </c>
      <c r="AW257" s="14" t="s">
        <v>31</v>
      </c>
      <c r="AX257" s="14" t="s">
        <v>82</v>
      </c>
      <c r="AY257" s="247" t="s">
        <v>126</v>
      </c>
    </row>
    <row r="258" s="11" customFormat="1" ht="22.8" customHeight="1">
      <c r="B258" s="191"/>
      <c r="C258" s="192"/>
      <c r="D258" s="193" t="s">
        <v>74</v>
      </c>
      <c r="E258" s="204" t="s">
        <v>282</v>
      </c>
      <c r="F258" s="204" t="s">
        <v>283</v>
      </c>
      <c r="G258" s="192"/>
      <c r="H258" s="192"/>
      <c r="I258" s="192"/>
      <c r="J258" s="205">
        <f>BK258</f>
        <v>6.1900000000000004</v>
      </c>
      <c r="K258" s="192"/>
      <c r="L258" s="196"/>
      <c r="M258" s="197"/>
      <c r="N258" s="198"/>
      <c r="O258" s="198"/>
      <c r="P258" s="199">
        <f>SUM(P259:P260)</f>
        <v>0.012462000000000001</v>
      </c>
      <c r="Q258" s="198"/>
      <c r="R258" s="199">
        <f>SUM(R259:R260)</f>
        <v>0</v>
      </c>
      <c r="S258" s="198"/>
      <c r="T258" s="200">
        <f>SUM(T259:T260)</f>
        <v>0</v>
      </c>
      <c r="AR258" s="201" t="s">
        <v>82</v>
      </c>
      <c r="AT258" s="202" t="s">
        <v>74</v>
      </c>
      <c r="AU258" s="202" t="s">
        <v>82</v>
      </c>
      <c r="AY258" s="201" t="s">
        <v>126</v>
      </c>
      <c r="BK258" s="203">
        <f>SUM(BK259:BK260)</f>
        <v>6.1900000000000004</v>
      </c>
    </row>
    <row r="259" s="1" customFormat="1" ht="24" customHeight="1">
      <c r="B259" s="31"/>
      <c r="C259" s="206" t="s">
        <v>284</v>
      </c>
      <c r="D259" s="206" t="s">
        <v>128</v>
      </c>
      <c r="E259" s="207" t="s">
        <v>285</v>
      </c>
      <c r="F259" s="208" t="s">
        <v>286</v>
      </c>
      <c r="G259" s="209" t="s">
        <v>227</v>
      </c>
      <c r="H259" s="210">
        <v>0.031</v>
      </c>
      <c r="I259" s="211">
        <v>192</v>
      </c>
      <c r="J259" s="211">
        <f>ROUND(I259*H259,2)</f>
        <v>5.9500000000000002</v>
      </c>
      <c r="K259" s="208" t="s">
        <v>132</v>
      </c>
      <c r="L259" s="36"/>
      <c r="M259" s="212" t="s">
        <v>1</v>
      </c>
      <c r="N259" s="213" t="s">
        <v>40</v>
      </c>
      <c r="O259" s="214">
        <v>0.39700000000000002</v>
      </c>
      <c r="P259" s="214">
        <f>O259*H259</f>
        <v>0.012307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AR259" s="216" t="s">
        <v>133</v>
      </c>
      <c r="AT259" s="216" t="s">
        <v>128</v>
      </c>
      <c r="AU259" s="216" t="s">
        <v>84</v>
      </c>
      <c r="AY259" s="16" t="s">
        <v>126</v>
      </c>
      <c r="BE259" s="217">
        <f>IF(N259="základní",J259,0)</f>
        <v>5.9500000000000002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6" t="s">
        <v>82</v>
      </c>
      <c r="BK259" s="217">
        <f>ROUND(I259*H259,2)</f>
        <v>5.9500000000000002</v>
      </c>
      <c r="BL259" s="16" t="s">
        <v>133</v>
      </c>
      <c r="BM259" s="216" t="s">
        <v>287</v>
      </c>
    </row>
    <row r="260" s="1" customFormat="1" ht="24" customHeight="1">
      <c r="B260" s="31"/>
      <c r="C260" s="206" t="s">
        <v>288</v>
      </c>
      <c r="D260" s="206" t="s">
        <v>128</v>
      </c>
      <c r="E260" s="207" t="s">
        <v>289</v>
      </c>
      <c r="F260" s="208" t="s">
        <v>290</v>
      </c>
      <c r="G260" s="209" t="s">
        <v>227</v>
      </c>
      <c r="H260" s="210">
        <v>0.031</v>
      </c>
      <c r="I260" s="211">
        <v>7.7599999999999998</v>
      </c>
      <c r="J260" s="211">
        <f>ROUND(I260*H260,2)</f>
        <v>0.23999999999999999</v>
      </c>
      <c r="K260" s="208" t="s">
        <v>132</v>
      </c>
      <c r="L260" s="36"/>
      <c r="M260" s="248" t="s">
        <v>1</v>
      </c>
      <c r="N260" s="249" t="s">
        <v>40</v>
      </c>
      <c r="O260" s="250">
        <v>0.0050000000000000001</v>
      </c>
      <c r="P260" s="250">
        <f>O260*H260</f>
        <v>0.000155</v>
      </c>
      <c r="Q260" s="250">
        <v>0</v>
      </c>
      <c r="R260" s="250">
        <f>Q260*H260</f>
        <v>0</v>
      </c>
      <c r="S260" s="250">
        <v>0</v>
      </c>
      <c r="T260" s="251">
        <f>S260*H260</f>
        <v>0</v>
      </c>
      <c r="AR260" s="216" t="s">
        <v>133</v>
      </c>
      <c r="AT260" s="216" t="s">
        <v>128</v>
      </c>
      <c r="AU260" s="216" t="s">
        <v>84</v>
      </c>
      <c r="AY260" s="16" t="s">
        <v>126</v>
      </c>
      <c r="BE260" s="217">
        <f>IF(N260="základní",J260,0)</f>
        <v>0.23999999999999999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6" t="s">
        <v>82</v>
      </c>
      <c r="BK260" s="217">
        <f>ROUND(I260*H260,2)</f>
        <v>0.23999999999999999</v>
      </c>
      <c r="BL260" s="16" t="s">
        <v>133</v>
      </c>
      <c r="BM260" s="216" t="s">
        <v>291</v>
      </c>
    </row>
    <row r="261" s="1" customFormat="1" ht="6.96" customHeight="1">
      <c r="B261" s="53"/>
      <c r="C261" s="54"/>
      <c r="D261" s="54"/>
      <c r="E261" s="54"/>
      <c r="F261" s="54"/>
      <c r="G261" s="54"/>
      <c r="H261" s="54"/>
      <c r="I261" s="54"/>
      <c r="J261" s="54"/>
      <c r="K261" s="54"/>
      <c r="L261" s="36"/>
    </row>
  </sheetData>
  <sheetProtection sheet="1" autoFilter="0" formatColumns="0" formatRows="0" objects="1" scenarios="1" spinCount="100000" saltValue="NcLjzpFqQNYd0CSW7YHKN28k44MItyr8Wegii5L2ts8Z7TvIsV7ZzbkVzNQhzxZG+/MS2VPZFvVZji/P4EA4vQ==" hashValue="m/okrLmYI2soy9u0BMjnBIuVrl/DTYaSzS1h/zWO0+8hDBOW4gtoFcMDTIl2Nq8zbUMCOyXHealKtVWbfQfKaA==" algorithmName="SHA-512" password="CC35"/>
  <autoFilter ref="C124:K26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21"/>
    </row>
    <row r="2" ht="36.96" customHeight="1">
      <c r="L2"/>
      <c r="AT2" s="16" t="s">
        <v>92</v>
      </c>
    </row>
    <row r="3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9"/>
      <c r="AT3" s="16" t="s">
        <v>84</v>
      </c>
    </row>
    <row r="4" ht="24.96" customHeight="1">
      <c r="B4" s="19"/>
      <c r="D4" s="135" t="s">
        <v>96</v>
      </c>
      <c r="L4" s="19"/>
      <c r="M4" s="136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7" t="s">
        <v>14</v>
      </c>
      <c r="L6" s="19"/>
    </row>
    <row r="7" ht="16.5" customHeight="1">
      <c r="B7" s="19"/>
      <c r="E7" s="138" t="str">
        <f>'Rekapitulace stavby'!K6</f>
        <v xml:space="preserve">Rychnov nad  Kněžnou, úprava příjezdu k objektu ZŠ u zimního stadionu</v>
      </c>
      <c r="F7" s="137"/>
      <c r="G7" s="137"/>
      <c r="H7" s="137"/>
      <c r="L7" s="19"/>
    </row>
    <row r="8" ht="12" customHeight="1">
      <c r="B8" s="19"/>
      <c r="D8" s="137" t="s">
        <v>97</v>
      </c>
      <c r="L8" s="19"/>
    </row>
    <row r="9" s="1" customFormat="1" ht="16.5" customHeight="1">
      <c r="B9" s="36"/>
      <c r="E9" s="138" t="s">
        <v>98</v>
      </c>
      <c r="F9" s="1"/>
      <c r="G9" s="1"/>
      <c r="H9" s="1"/>
      <c r="L9" s="36"/>
    </row>
    <row r="10" s="1" customFormat="1" ht="12" customHeight="1">
      <c r="B10" s="36"/>
      <c r="D10" s="137" t="s">
        <v>99</v>
      </c>
      <c r="L10" s="36"/>
    </row>
    <row r="11" s="1" customFormat="1" ht="36.96" customHeight="1">
      <c r="B11" s="36"/>
      <c r="E11" s="139" t="s">
        <v>292</v>
      </c>
      <c r="F11" s="1"/>
      <c r="G11" s="1"/>
      <c r="H11" s="1"/>
      <c r="L11" s="36"/>
    </row>
    <row r="12" s="1" customFormat="1">
      <c r="B12" s="36"/>
      <c r="L12" s="36"/>
    </row>
    <row r="13" s="1" customFormat="1" ht="12" customHeight="1">
      <c r="B13" s="36"/>
      <c r="D13" s="137" t="s">
        <v>16</v>
      </c>
      <c r="F13" s="128" t="s">
        <v>17</v>
      </c>
      <c r="I13" s="137" t="s">
        <v>18</v>
      </c>
      <c r="J13" s="128" t="s">
        <v>1</v>
      </c>
      <c r="L13" s="36"/>
    </row>
    <row r="14" s="1" customFormat="1" ht="12" customHeight="1">
      <c r="B14" s="36"/>
      <c r="D14" s="137" t="s">
        <v>20</v>
      </c>
      <c r="F14" s="128" t="s">
        <v>21</v>
      </c>
      <c r="I14" s="137" t="s">
        <v>22</v>
      </c>
      <c r="J14" s="140" t="str">
        <f>'Rekapitulace stavby'!AN8</f>
        <v>22. 10. 2019</v>
      </c>
      <c r="L14" s="36"/>
    </row>
    <row r="15" s="1" customFormat="1" ht="10.8" customHeight="1">
      <c r="B15" s="36"/>
      <c r="L15" s="36"/>
    </row>
    <row r="16" s="1" customFormat="1" ht="12" customHeight="1">
      <c r="B16" s="36"/>
      <c r="D16" s="137" t="s">
        <v>24</v>
      </c>
      <c r="I16" s="137" t="s">
        <v>25</v>
      </c>
      <c r="J16" s="128" t="str">
        <f>IF('Rekapitulace stavby'!AN10="","",'Rekapitulace stavby'!AN10)</f>
        <v/>
      </c>
      <c r="L16" s="36"/>
    </row>
    <row r="17" s="1" customFormat="1" ht="18" customHeight="1">
      <c r="B17" s="36"/>
      <c r="E17" s="128" t="str">
        <f>IF('Rekapitulace stavby'!E11="","",'Rekapitulace stavby'!E11)</f>
        <v xml:space="preserve"> </v>
      </c>
      <c r="I17" s="137" t="s">
        <v>27</v>
      </c>
      <c r="J17" s="128" t="str">
        <f>IF('Rekapitulace stavby'!AN11="","",'Rekapitulace stavby'!AN11)</f>
        <v/>
      </c>
      <c r="L17" s="36"/>
    </row>
    <row r="18" s="1" customFormat="1" ht="6.96" customHeight="1">
      <c r="B18" s="36"/>
      <c r="L18" s="36"/>
    </row>
    <row r="19" s="1" customFormat="1" ht="12" customHeight="1">
      <c r="B19" s="36"/>
      <c r="D19" s="137" t="s">
        <v>28</v>
      </c>
      <c r="I19" s="137" t="s">
        <v>25</v>
      </c>
      <c r="J19" s="128" t="str">
        <f>'Rekapitulace stavby'!AN13</f>
        <v/>
      </c>
      <c r="L19" s="36"/>
    </row>
    <row r="20" s="1" customFormat="1" ht="18" customHeight="1">
      <c r="B20" s="36"/>
      <c r="E20" s="128" t="str">
        <f>'Rekapitulace stavby'!E14</f>
        <v xml:space="preserve"> </v>
      </c>
      <c r="F20" s="128"/>
      <c r="G20" s="128"/>
      <c r="H20" s="128"/>
      <c r="I20" s="137" t="s">
        <v>27</v>
      </c>
      <c r="J20" s="128" t="str">
        <f>'Rekapitulace stavby'!AN14</f>
        <v/>
      </c>
      <c r="L20" s="36"/>
    </row>
    <row r="21" s="1" customFormat="1" ht="6.96" customHeight="1">
      <c r="B21" s="36"/>
      <c r="L21" s="36"/>
    </row>
    <row r="22" s="1" customFormat="1" ht="12" customHeight="1">
      <c r="B22" s="36"/>
      <c r="D22" s="137" t="s">
        <v>29</v>
      </c>
      <c r="I22" s="137" t="s">
        <v>25</v>
      </c>
      <c r="J22" s="128" t="s">
        <v>1</v>
      </c>
      <c r="L22" s="36"/>
    </row>
    <row r="23" s="1" customFormat="1" ht="18" customHeight="1">
      <c r="B23" s="36"/>
      <c r="E23" s="128" t="s">
        <v>30</v>
      </c>
      <c r="I23" s="137" t="s">
        <v>27</v>
      </c>
      <c r="J23" s="128" t="s">
        <v>1</v>
      </c>
      <c r="L23" s="36"/>
    </row>
    <row r="24" s="1" customFormat="1" ht="6.96" customHeight="1">
      <c r="B24" s="36"/>
      <c r="L24" s="36"/>
    </row>
    <row r="25" s="1" customFormat="1" ht="12" customHeight="1">
      <c r="B25" s="36"/>
      <c r="D25" s="137" t="s">
        <v>32</v>
      </c>
      <c r="I25" s="137" t="s">
        <v>25</v>
      </c>
      <c r="J25" s="128" t="s">
        <v>1</v>
      </c>
      <c r="L25" s="36"/>
    </row>
    <row r="26" s="1" customFormat="1" ht="18" customHeight="1">
      <c r="B26" s="36"/>
      <c r="E26" s="128" t="s">
        <v>33</v>
      </c>
      <c r="I26" s="137" t="s">
        <v>27</v>
      </c>
      <c r="J26" s="128" t="s">
        <v>1</v>
      </c>
      <c r="L26" s="36"/>
    </row>
    <row r="27" s="1" customFormat="1" ht="6.96" customHeight="1">
      <c r="B27" s="36"/>
      <c r="L27" s="36"/>
    </row>
    <row r="28" s="1" customFormat="1" ht="12" customHeight="1">
      <c r="B28" s="36"/>
      <c r="D28" s="137" t="s">
        <v>34</v>
      </c>
      <c r="L28" s="36"/>
    </row>
    <row r="29" s="7" customFormat="1" ht="16.5" customHeight="1">
      <c r="B29" s="141"/>
      <c r="E29" s="142" t="s">
        <v>1</v>
      </c>
      <c r="F29" s="142"/>
      <c r="G29" s="142"/>
      <c r="H29" s="142"/>
      <c r="L29" s="141"/>
    </row>
    <row r="30" s="1" customFormat="1" ht="6.96" customHeight="1">
      <c r="B30" s="36"/>
      <c r="L30" s="36"/>
    </row>
    <row r="31" s="1" customFormat="1" ht="6.96" customHeight="1">
      <c r="B31" s="36"/>
      <c r="D31" s="70"/>
      <c r="E31" s="70"/>
      <c r="F31" s="70"/>
      <c r="G31" s="70"/>
      <c r="H31" s="70"/>
      <c r="I31" s="70"/>
      <c r="J31" s="70"/>
      <c r="K31" s="70"/>
      <c r="L31" s="36"/>
    </row>
    <row r="32" s="1" customFormat="1" ht="25.44" customHeight="1">
      <c r="B32" s="36"/>
      <c r="D32" s="143" t="s">
        <v>35</v>
      </c>
      <c r="J32" s="144">
        <f>ROUND(J127, 2)</f>
        <v>880359.37</v>
      </c>
      <c r="L32" s="36"/>
    </row>
    <row r="33" s="1" customFormat="1" ht="6.96" customHeight="1">
      <c r="B33" s="36"/>
      <c r="D33" s="70"/>
      <c r="E33" s="70"/>
      <c r="F33" s="70"/>
      <c r="G33" s="70"/>
      <c r="H33" s="70"/>
      <c r="I33" s="70"/>
      <c r="J33" s="70"/>
      <c r="K33" s="70"/>
      <c r="L33" s="36"/>
    </row>
    <row r="34" s="1" customFormat="1" ht="14.4" customHeight="1">
      <c r="B34" s="36"/>
      <c r="F34" s="145" t="s">
        <v>37</v>
      </c>
      <c r="I34" s="145" t="s">
        <v>36</v>
      </c>
      <c r="J34" s="145" t="s">
        <v>38</v>
      </c>
      <c r="L34" s="36"/>
    </row>
    <row r="35" s="1" customFormat="1" ht="14.4" customHeight="1">
      <c r="B35" s="36"/>
      <c r="D35" s="146" t="s">
        <v>39</v>
      </c>
      <c r="E35" s="137" t="s">
        <v>40</v>
      </c>
      <c r="F35" s="147">
        <f>ROUND((SUM(BE127:BE467)),  2)</f>
        <v>880359.37</v>
      </c>
      <c r="I35" s="148">
        <v>0.20999999999999999</v>
      </c>
      <c r="J35" s="147">
        <f>ROUND(((SUM(BE127:BE467))*I35),  2)</f>
        <v>184875.47</v>
      </c>
      <c r="L35" s="36"/>
    </row>
    <row r="36" s="1" customFormat="1" ht="14.4" customHeight="1">
      <c r="B36" s="36"/>
      <c r="E36" s="137" t="s">
        <v>41</v>
      </c>
      <c r="F36" s="147">
        <f>ROUND((SUM(BF127:BF467)),  2)</f>
        <v>0</v>
      </c>
      <c r="I36" s="148">
        <v>0.14999999999999999</v>
      </c>
      <c r="J36" s="147">
        <f>ROUND(((SUM(BF127:BF467))*I36),  2)</f>
        <v>0</v>
      </c>
      <c r="L36" s="36"/>
    </row>
    <row r="37" hidden="1" s="1" customFormat="1" ht="14.4" customHeight="1">
      <c r="B37" s="36"/>
      <c r="E37" s="137" t="s">
        <v>42</v>
      </c>
      <c r="F37" s="147">
        <f>ROUND((SUM(BG127:BG467)),  2)</f>
        <v>0</v>
      </c>
      <c r="I37" s="148">
        <v>0.20999999999999999</v>
      </c>
      <c r="J37" s="147">
        <f>0</f>
        <v>0</v>
      </c>
      <c r="L37" s="36"/>
    </row>
    <row r="38" hidden="1" s="1" customFormat="1" ht="14.4" customHeight="1">
      <c r="B38" s="36"/>
      <c r="E38" s="137" t="s">
        <v>43</v>
      </c>
      <c r="F38" s="147">
        <f>ROUND((SUM(BH127:BH467)),  2)</f>
        <v>0</v>
      </c>
      <c r="I38" s="148">
        <v>0.14999999999999999</v>
      </c>
      <c r="J38" s="147">
        <f>0</f>
        <v>0</v>
      </c>
      <c r="L38" s="36"/>
    </row>
    <row r="39" hidden="1" s="1" customFormat="1" ht="14.4" customHeight="1">
      <c r="B39" s="36"/>
      <c r="E39" s="137" t="s">
        <v>44</v>
      </c>
      <c r="F39" s="147">
        <f>ROUND((SUM(BI127:BI467)),  2)</f>
        <v>0</v>
      </c>
      <c r="I39" s="148">
        <v>0</v>
      </c>
      <c r="J39" s="147">
        <f>0</f>
        <v>0</v>
      </c>
      <c r="L39" s="36"/>
    </row>
    <row r="40" s="1" customFormat="1" ht="6.96" customHeight="1">
      <c r="B40" s="36"/>
      <c r="L40" s="36"/>
    </row>
    <row r="41" s="1" customFormat="1" ht="25.44" customHeight="1">
      <c r="B41" s="36"/>
      <c r="C41" s="149"/>
      <c r="D41" s="150" t="s">
        <v>45</v>
      </c>
      <c r="E41" s="151"/>
      <c r="F41" s="151"/>
      <c r="G41" s="152" t="s">
        <v>46</v>
      </c>
      <c r="H41" s="153" t="s">
        <v>47</v>
      </c>
      <c r="I41" s="151"/>
      <c r="J41" s="154">
        <f>SUM(J32:J39)</f>
        <v>1065234.8400000001</v>
      </c>
      <c r="K41" s="155"/>
      <c r="L41" s="36"/>
    </row>
    <row r="42" s="1" customFormat="1" ht="14.4" customHeight="1">
      <c r="B42" s="36"/>
      <c r="L42" s="36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36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36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36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36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36"/>
      <c r="D65" s="156" t="s">
        <v>52</v>
      </c>
      <c r="E65" s="157"/>
      <c r="F65" s="157"/>
      <c r="G65" s="156" t="s">
        <v>53</v>
      </c>
      <c r="H65" s="157"/>
      <c r="I65" s="157"/>
      <c r="J65" s="157"/>
      <c r="K65" s="157"/>
      <c r="L65" s="36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36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36"/>
    </row>
    <row r="77" s="1" customFormat="1" ht="14.4" customHeight="1"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36"/>
    </row>
    <row r="81" s="1" customFormat="1" ht="6.96" customHeight="1"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36"/>
    </row>
    <row r="82" s="1" customFormat="1" ht="24.96" customHeight="1">
      <c r="B82" s="31"/>
      <c r="C82" s="22" t="s">
        <v>101</v>
      </c>
      <c r="D82" s="32"/>
      <c r="E82" s="32"/>
      <c r="F82" s="32"/>
      <c r="G82" s="32"/>
      <c r="H82" s="32"/>
      <c r="I82" s="32"/>
      <c r="J82" s="32"/>
      <c r="K82" s="32"/>
      <c r="L82" s="36"/>
    </row>
    <row r="83" s="1" customFormat="1" ht="6.96" customHeight="1"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6"/>
    </row>
    <row r="84" s="1" customFormat="1" ht="12" customHeight="1">
      <c r="B84" s="31"/>
      <c r="C84" s="28" t="s">
        <v>14</v>
      </c>
      <c r="D84" s="32"/>
      <c r="E84" s="32"/>
      <c r="F84" s="32"/>
      <c r="G84" s="32"/>
      <c r="H84" s="32"/>
      <c r="I84" s="32"/>
      <c r="J84" s="32"/>
      <c r="K84" s="32"/>
      <c r="L84" s="36"/>
    </row>
    <row r="85" s="1" customFormat="1" ht="16.5" customHeight="1">
      <c r="B85" s="31"/>
      <c r="C85" s="32"/>
      <c r="D85" s="32"/>
      <c r="E85" s="166" t="str">
        <f>E7</f>
        <v xml:space="preserve">Rychnov nad  Kněžnou, úprava příjezdu k objektu ZŠ u zimního stadionu</v>
      </c>
      <c r="F85" s="28"/>
      <c r="G85" s="28"/>
      <c r="H85" s="28"/>
      <c r="I85" s="32"/>
      <c r="J85" s="32"/>
      <c r="K85" s="32"/>
      <c r="L85" s="36"/>
    </row>
    <row r="86" ht="12" customHeight="1">
      <c r="B86" s="20"/>
      <c r="C86" s="28" t="s">
        <v>97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1" customFormat="1" ht="16.5" customHeight="1">
      <c r="B87" s="31"/>
      <c r="C87" s="32"/>
      <c r="D87" s="32"/>
      <c r="E87" s="166" t="s">
        <v>98</v>
      </c>
      <c r="F87" s="32"/>
      <c r="G87" s="32"/>
      <c r="H87" s="32"/>
      <c r="I87" s="32"/>
      <c r="J87" s="32"/>
      <c r="K87" s="32"/>
      <c r="L87" s="36"/>
    </row>
    <row r="88" s="1" customFormat="1" ht="12" customHeight="1">
      <c r="B88" s="31"/>
      <c r="C88" s="28" t="s">
        <v>99</v>
      </c>
      <c r="D88" s="32"/>
      <c r="E88" s="32"/>
      <c r="F88" s="32"/>
      <c r="G88" s="32"/>
      <c r="H88" s="32"/>
      <c r="I88" s="32"/>
      <c r="J88" s="32"/>
      <c r="K88" s="32"/>
      <c r="L88" s="36"/>
    </row>
    <row r="89" s="1" customFormat="1" ht="16.5" customHeight="1">
      <c r="B89" s="31"/>
      <c r="C89" s="32"/>
      <c r="D89" s="32"/>
      <c r="E89" s="63" t="str">
        <f>E11</f>
        <v>b - návrh</v>
      </c>
      <c r="F89" s="32"/>
      <c r="G89" s="32"/>
      <c r="H89" s="32"/>
      <c r="I89" s="32"/>
      <c r="J89" s="32"/>
      <c r="K89" s="32"/>
      <c r="L89" s="36"/>
    </row>
    <row r="90" s="1" customFormat="1" ht="6.96" customHeight="1"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6"/>
    </row>
    <row r="91" s="1" customFormat="1" ht="12" customHeight="1">
      <c r="B91" s="31"/>
      <c r="C91" s="28" t="s">
        <v>20</v>
      </c>
      <c r="D91" s="32"/>
      <c r="E91" s="32"/>
      <c r="F91" s="25" t="str">
        <f>F14</f>
        <v>Rychnov nad Kněžnou</v>
      </c>
      <c r="G91" s="32"/>
      <c r="H91" s="32"/>
      <c r="I91" s="28" t="s">
        <v>22</v>
      </c>
      <c r="J91" s="66" t="str">
        <f>IF(J14="","",J14)</f>
        <v>22. 10. 2019</v>
      </c>
      <c r="K91" s="32"/>
      <c r="L91" s="36"/>
    </row>
    <row r="92" s="1" customFormat="1" ht="6.96" customHeight="1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6"/>
    </row>
    <row r="93" s="1" customFormat="1" ht="27.9" customHeight="1">
      <c r="B93" s="31"/>
      <c r="C93" s="28" t="s">
        <v>24</v>
      </c>
      <c r="D93" s="32"/>
      <c r="E93" s="32"/>
      <c r="F93" s="25" t="str">
        <f>E17</f>
        <v xml:space="preserve"> </v>
      </c>
      <c r="G93" s="32"/>
      <c r="H93" s="32"/>
      <c r="I93" s="28" t="s">
        <v>29</v>
      </c>
      <c r="J93" s="29" t="str">
        <f>E23</f>
        <v>VIAPROJEKT s.r.o. HK</v>
      </c>
      <c r="K93" s="32"/>
      <c r="L93" s="36"/>
    </row>
    <row r="94" s="1" customFormat="1" ht="15.15" customHeight="1">
      <c r="B94" s="31"/>
      <c r="C94" s="28" t="s">
        <v>28</v>
      </c>
      <c r="D94" s="32"/>
      <c r="E94" s="32"/>
      <c r="F94" s="25" t="str">
        <f>IF(E20="","",E20)</f>
        <v xml:space="preserve"> </v>
      </c>
      <c r="G94" s="32"/>
      <c r="H94" s="32"/>
      <c r="I94" s="28" t="s">
        <v>32</v>
      </c>
      <c r="J94" s="29" t="str">
        <f>E26</f>
        <v>B.Burešová</v>
      </c>
      <c r="K94" s="32"/>
      <c r="L94" s="36"/>
    </row>
    <row r="95" s="1" customFormat="1" ht="10.32" customHeight="1"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6"/>
    </row>
    <row r="96" s="1" customFormat="1" ht="29.28" customHeight="1">
      <c r="B96" s="31"/>
      <c r="C96" s="167" t="s">
        <v>102</v>
      </c>
      <c r="D96" s="168"/>
      <c r="E96" s="168"/>
      <c r="F96" s="168"/>
      <c r="G96" s="168"/>
      <c r="H96" s="168"/>
      <c r="I96" s="168"/>
      <c r="J96" s="169" t="s">
        <v>103</v>
      </c>
      <c r="K96" s="168"/>
      <c r="L96" s="36"/>
    </row>
    <row r="97" s="1" customFormat="1" ht="10.32" customHeight="1"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6"/>
    </row>
    <row r="98" s="1" customFormat="1" ht="22.8" customHeight="1">
      <c r="B98" s="31"/>
      <c r="C98" s="170" t="s">
        <v>104</v>
      </c>
      <c r="D98" s="32"/>
      <c r="E98" s="32"/>
      <c r="F98" s="32"/>
      <c r="G98" s="32"/>
      <c r="H98" s="32"/>
      <c r="I98" s="32"/>
      <c r="J98" s="97">
        <f>J127</f>
        <v>880359.37</v>
      </c>
      <c r="K98" s="32"/>
      <c r="L98" s="36"/>
      <c r="AU98" s="16" t="s">
        <v>105</v>
      </c>
    </row>
    <row r="99" s="8" customFormat="1" ht="24.96" customHeight="1">
      <c r="B99" s="171"/>
      <c r="C99" s="172"/>
      <c r="D99" s="173" t="s">
        <v>106</v>
      </c>
      <c r="E99" s="174"/>
      <c r="F99" s="174"/>
      <c r="G99" s="174"/>
      <c r="H99" s="174"/>
      <c r="I99" s="174"/>
      <c r="J99" s="175">
        <f>J128</f>
        <v>880359.37</v>
      </c>
      <c r="K99" s="172"/>
      <c r="L99" s="176"/>
    </row>
    <row r="100" s="9" customFormat="1" ht="19.92" customHeight="1">
      <c r="B100" s="177"/>
      <c r="C100" s="120"/>
      <c r="D100" s="178" t="s">
        <v>107</v>
      </c>
      <c r="E100" s="179"/>
      <c r="F100" s="179"/>
      <c r="G100" s="179"/>
      <c r="H100" s="179"/>
      <c r="I100" s="179"/>
      <c r="J100" s="180">
        <f>J129</f>
        <v>135215.67999999999</v>
      </c>
      <c r="K100" s="120"/>
      <c r="L100" s="181"/>
    </row>
    <row r="101" s="9" customFormat="1" ht="19.92" customHeight="1">
      <c r="B101" s="177"/>
      <c r="C101" s="120"/>
      <c r="D101" s="178" t="s">
        <v>293</v>
      </c>
      <c r="E101" s="179"/>
      <c r="F101" s="179"/>
      <c r="G101" s="179"/>
      <c r="H101" s="179"/>
      <c r="I101" s="179"/>
      <c r="J101" s="180">
        <f>J230</f>
        <v>504492.52000000008</v>
      </c>
      <c r="K101" s="120"/>
      <c r="L101" s="181"/>
    </row>
    <row r="102" s="9" customFormat="1" ht="19.92" customHeight="1">
      <c r="B102" s="177"/>
      <c r="C102" s="120"/>
      <c r="D102" s="178" t="s">
        <v>294</v>
      </c>
      <c r="E102" s="179"/>
      <c r="F102" s="179"/>
      <c r="G102" s="179"/>
      <c r="H102" s="179"/>
      <c r="I102" s="179"/>
      <c r="J102" s="180">
        <f>J307</f>
        <v>27303</v>
      </c>
      <c r="K102" s="120"/>
      <c r="L102" s="181"/>
    </row>
    <row r="103" s="9" customFormat="1" ht="19.92" customHeight="1">
      <c r="B103" s="177"/>
      <c r="C103" s="120"/>
      <c r="D103" s="178" t="s">
        <v>108</v>
      </c>
      <c r="E103" s="179"/>
      <c r="F103" s="179"/>
      <c r="G103" s="179"/>
      <c r="H103" s="179"/>
      <c r="I103" s="179"/>
      <c r="J103" s="180">
        <f>J347</f>
        <v>184870.91000000003</v>
      </c>
      <c r="K103" s="120"/>
      <c r="L103" s="181"/>
    </row>
    <row r="104" s="9" customFormat="1" ht="19.92" customHeight="1">
      <c r="B104" s="177"/>
      <c r="C104" s="120"/>
      <c r="D104" s="178" t="s">
        <v>109</v>
      </c>
      <c r="E104" s="179"/>
      <c r="F104" s="179"/>
      <c r="G104" s="179"/>
      <c r="H104" s="179"/>
      <c r="I104" s="179"/>
      <c r="J104" s="180">
        <f>J452</f>
        <v>5.0700000000000003</v>
      </c>
      <c r="K104" s="120"/>
      <c r="L104" s="181"/>
    </row>
    <row r="105" s="9" customFormat="1" ht="19.92" customHeight="1">
      <c r="B105" s="177"/>
      <c r="C105" s="120"/>
      <c r="D105" s="178" t="s">
        <v>110</v>
      </c>
      <c r="E105" s="179"/>
      <c r="F105" s="179"/>
      <c r="G105" s="179"/>
      <c r="H105" s="179"/>
      <c r="I105" s="179"/>
      <c r="J105" s="180">
        <f>J465</f>
        <v>28472.189999999999</v>
      </c>
      <c r="K105" s="120"/>
      <c r="L105" s="181"/>
    </row>
    <row r="106" s="1" customFormat="1" ht="21.84" customHeight="1"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6"/>
    </row>
    <row r="107" s="1" customFormat="1" ht="6.96" customHeight="1"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36"/>
    </row>
    <row r="111" s="1" customFormat="1" ht="6.96" customHeight="1"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36"/>
    </row>
    <row r="112" s="1" customFormat="1" ht="24.96" customHeight="1">
      <c r="B112" s="31"/>
      <c r="C112" s="22" t="s">
        <v>111</v>
      </c>
      <c r="D112" s="32"/>
      <c r="E112" s="32"/>
      <c r="F112" s="32"/>
      <c r="G112" s="32"/>
      <c r="H112" s="32"/>
      <c r="I112" s="32"/>
      <c r="J112" s="32"/>
      <c r="K112" s="32"/>
      <c r="L112" s="36"/>
    </row>
    <row r="113" s="1" customFormat="1" ht="6.96" customHeight="1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6"/>
    </row>
    <row r="114" s="1" customFormat="1" ht="12" customHeight="1">
      <c r="B114" s="31"/>
      <c r="C114" s="28" t="s">
        <v>14</v>
      </c>
      <c r="D114" s="32"/>
      <c r="E114" s="32"/>
      <c r="F114" s="32"/>
      <c r="G114" s="32"/>
      <c r="H114" s="32"/>
      <c r="I114" s="32"/>
      <c r="J114" s="32"/>
      <c r="K114" s="32"/>
      <c r="L114" s="36"/>
    </row>
    <row r="115" s="1" customFormat="1" ht="16.5" customHeight="1">
      <c r="B115" s="31"/>
      <c r="C115" s="32"/>
      <c r="D115" s="32"/>
      <c r="E115" s="166" t="str">
        <f>E7</f>
        <v xml:space="preserve">Rychnov nad  Kněžnou, úprava příjezdu k objektu ZŠ u zimního stadionu</v>
      </c>
      <c r="F115" s="28"/>
      <c r="G115" s="28"/>
      <c r="H115" s="28"/>
      <c r="I115" s="32"/>
      <c r="J115" s="32"/>
      <c r="K115" s="32"/>
      <c r="L115" s="36"/>
    </row>
    <row r="116" ht="12" customHeight="1">
      <c r="B116" s="20"/>
      <c r="C116" s="28" t="s">
        <v>97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="1" customFormat="1" ht="16.5" customHeight="1">
      <c r="B117" s="31"/>
      <c r="C117" s="32"/>
      <c r="D117" s="32"/>
      <c r="E117" s="166" t="s">
        <v>98</v>
      </c>
      <c r="F117" s="32"/>
      <c r="G117" s="32"/>
      <c r="H117" s="32"/>
      <c r="I117" s="32"/>
      <c r="J117" s="32"/>
      <c r="K117" s="32"/>
      <c r="L117" s="36"/>
    </row>
    <row r="118" s="1" customFormat="1" ht="12" customHeight="1">
      <c r="B118" s="31"/>
      <c r="C118" s="28" t="s">
        <v>99</v>
      </c>
      <c r="D118" s="32"/>
      <c r="E118" s="32"/>
      <c r="F118" s="32"/>
      <c r="G118" s="32"/>
      <c r="H118" s="32"/>
      <c r="I118" s="32"/>
      <c r="J118" s="32"/>
      <c r="K118" s="32"/>
      <c r="L118" s="36"/>
    </row>
    <row r="119" s="1" customFormat="1" ht="16.5" customHeight="1">
      <c r="B119" s="31"/>
      <c r="C119" s="32"/>
      <c r="D119" s="32"/>
      <c r="E119" s="63" t="str">
        <f>E11</f>
        <v>b - návrh</v>
      </c>
      <c r="F119" s="32"/>
      <c r="G119" s="32"/>
      <c r="H119" s="32"/>
      <c r="I119" s="32"/>
      <c r="J119" s="32"/>
      <c r="K119" s="32"/>
      <c r="L119" s="36"/>
    </row>
    <row r="120" s="1" customFormat="1" ht="6.96" customHeight="1"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36"/>
    </row>
    <row r="121" s="1" customFormat="1" ht="12" customHeight="1">
      <c r="B121" s="31"/>
      <c r="C121" s="28" t="s">
        <v>20</v>
      </c>
      <c r="D121" s="32"/>
      <c r="E121" s="32"/>
      <c r="F121" s="25" t="str">
        <f>F14</f>
        <v>Rychnov nad Kněžnou</v>
      </c>
      <c r="G121" s="32"/>
      <c r="H121" s="32"/>
      <c r="I121" s="28" t="s">
        <v>22</v>
      </c>
      <c r="J121" s="66" t="str">
        <f>IF(J14="","",J14)</f>
        <v>22. 10. 2019</v>
      </c>
      <c r="K121" s="32"/>
      <c r="L121" s="36"/>
    </row>
    <row r="122" s="1" customFormat="1" ht="6.96" customHeight="1">
      <c r="B122" s="31"/>
      <c r="C122" s="32"/>
      <c r="D122" s="32"/>
      <c r="E122" s="32"/>
      <c r="F122" s="32"/>
      <c r="G122" s="32"/>
      <c r="H122" s="32"/>
      <c r="I122" s="32"/>
      <c r="J122" s="32"/>
      <c r="K122" s="32"/>
      <c r="L122" s="36"/>
    </row>
    <row r="123" s="1" customFormat="1" ht="27.9" customHeight="1">
      <c r="B123" s="31"/>
      <c r="C123" s="28" t="s">
        <v>24</v>
      </c>
      <c r="D123" s="32"/>
      <c r="E123" s="32"/>
      <c r="F123" s="25" t="str">
        <f>E17</f>
        <v xml:space="preserve"> </v>
      </c>
      <c r="G123" s="32"/>
      <c r="H123" s="32"/>
      <c r="I123" s="28" t="s">
        <v>29</v>
      </c>
      <c r="J123" s="29" t="str">
        <f>E23</f>
        <v>VIAPROJEKT s.r.o. HK</v>
      </c>
      <c r="K123" s="32"/>
      <c r="L123" s="36"/>
    </row>
    <row r="124" s="1" customFormat="1" ht="15.15" customHeight="1">
      <c r="B124" s="31"/>
      <c r="C124" s="28" t="s">
        <v>28</v>
      </c>
      <c r="D124" s="32"/>
      <c r="E124" s="32"/>
      <c r="F124" s="25" t="str">
        <f>IF(E20="","",E20)</f>
        <v xml:space="preserve"> </v>
      </c>
      <c r="G124" s="32"/>
      <c r="H124" s="32"/>
      <c r="I124" s="28" t="s">
        <v>32</v>
      </c>
      <c r="J124" s="29" t="str">
        <f>E26</f>
        <v>B.Burešová</v>
      </c>
      <c r="K124" s="32"/>
      <c r="L124" s="36"/>
    </row>
    <row r="125" s="1" customFormat="1" ht="10.32" customHeight="1">
      <c r="B125" s="31"/>
      <c r="C125" s="32"/>
      <c r="D125" s="32"/>
      <c r="E125" s="32"/>
      <c r="F125" s="32"/>
      <c r="G125" s="32"/>
      <c r="H125" s="32"/>
      <c r="I125" s="32"/>
      <c r="J125" s="32"/>
      <c r="K125" s="32"/>
      <c r="L125" s="36"/>
    </row>
    <row r="126" s="10" customFormat="1" ht="29.28" customHeight="1">
      <c r="B126" s="182"/>
      <c r="C126" s="183" t="s">
        <v>112</v>
      </c>
      <c r="D126" s="184" t="s">
        <v>60</v>
      </c>
      <c r="E126" s="184" t="s">
        <v>56</v>
      </c>
      <c r="F126" s="184" t="s">
        <v>57</v>
      </c>
      <c r="G126" s="184" t="s">
        <v>113</v>
      </c>
      <c r="H126" s="184" t="s">
        <v>114</v>
      </c>
      <c r="I126" s="184" t="s">
        <v>115</v>
      </c>
      <c r="J126" s="184" t="s">
        <v>103</v>
      </c>
      <c r="K126" s="185" t="s">
        <v>116</v>
      </c>
      <c r="L126" s="186"/>
      <c r="M126" s="87" t="s">
        <v>1</v>
      </c>
      <c r="N126" s="88" t="s">
        <v>39</v>
      </c>
      <c r="O126" s="88" t="s">
        <v>117</v>
      </c>
      <c r="P126" s="88" t="s">
        <v>118</v>
      </c>
      <c r="Q126" s="88" t="s">
        <v>119</v>
      </c>
      <c r="R126" s="88" t="s">
        <v>120</v>
      </c>
      <c r="S126" s="88" t="s">
        <v>121</v>
      </c>
      <c r="T126" s="89" t="s">
        <v>122</v>
      </c>
    </row>
    <row r="127" s="1" customFormat="1" ht="22.8" customHeight="1">
      <c r="B127" s="31"/>
      <c r="C127" s="94" t="s">
        <v>123</v>
      </c>
      <c r="D127" s="32"/>
      <c r="E127" s="32"/>
      <c r="F127" s="32"/>
      <c r="G127" s="32"/>
      <c r="H127" s="32"/>
      <c r="I127" s="32"/>
      <c r="J127" s="187">
        <f>BK127</f>
        <v>880359.37</v>
      </c>
      <c r="K127" s="32"/>
      <c r="L127" s="36"/>
      <c r="M127" s="90"/>
      <c r="N127" s="91"/>
      <c r="O127" s="91"/>
      <c r="P127" s="188">
        <f>P128</f>
        <v>606.6888560000001</v>
      </c>
      <c r="Q127" s="91"/>
      <c r="R127" s="188">
        <f>R128</f>
        <v>142.53238300000001</v>
      </c>
      <c r="S127" s="91"/>
      <c r="T127" s="189">
        <f>T128</f>
        <v>14.16</v>
      </c>
      <c r="AT127" s="16" t="s">
        <v>74</v>
      </c>
      <c r="AU127" s="16" t="s">
        <v>105</v>
      </c>
      <c r="BK127" s="190">
        <f>BK128</f>
        <v>880359.37</v>
      </c>
    </row>
    <row r="128" s="11" customFormat="1" ht="25.92" customHeight="1">
      <c r="B128" s="191"/>
      <c r="C128" s="192"/>
      <c r="D128" s="193" t="s">
        <v>74</v>
      </c>
      <c r="E128" s="194" t="s">
        <v>124</v>
      </c>
      <c r="F128" s="194" t="s">
        <v>125</v>
      </c>
      <c r="G128" s="192"/>
      <c r="H128" s="192"/>
      <c r="I128" s="192"/>
      <c r="J128" s="195">
        <f>BK128</f>
        <v>880359.37</v>
      </c>
      <c r="K128" s="192"/>
      <c r="L128" s="196"/>
      <c r="M128" s="197"/>
      <c r="N128" s="198"/>
      <c r="O128" s="198"/>
      <c r="P128" s="199">
        <f>P129+P230+P307+P347+P452+P465</f>
        <v>606.6888560000001</v>
      </c>
      <c r="Q128" s="198"/>
      <c r="R128" s="199">
        <f>R129+R230+R307+R347+R452+R465</f>
        <v>142.53238300000001</v>
      </c>
      <c r="S128" s="198"/>
      <c r="T128" s="200">
        <f>T129+T230+T307+T347+T452+T465</f>
        <v>14.16</v>
      </c>
      <c r="AR128" s="201" t="s">
        <v>82</v>
      </c>
      <c r="AT128" s="202" t="s">
        <v>74</v>
      </c>
      <c r="AU128" s="202" t="s">
        <v>75</v>
      </c>
      <c r="AY128" s="201" t="s">
        <v>126</v>
      </c>
      <c r="BK128" s="203">
        <f>BK129+BK230+BK307+BK347+BK452+BK465</f>
        <v>880359.37</v>
      </c>
    </row>
    <row r="129" s="11" customFormat="1" ht="22.8" customHeight="1">
      <c r="B129" s="191"/>
      <c r="C129" s="192"/>
      <c r="D129" s="193" t="s">
        <v>74</v>
      </c>
      <c r="E129" s="204" t="s">
        <v>82</v>
      </c>
      <c r="F129" s="204" t="s">
        <v>127</v>
      </c>
      <c r="G129" s="192"/>
      <c r="H129" s="192"/>
      <c r="I129" s="192"/>
      <c r="J129" s="205">
        <f>BK129</f>
        <v>135215.67999999999</v>
      </c>
      <c r="K129" s="192"/>
      <c r="L129" s="196"/>
      <c r="M129" s="197"/>
      <c r="N129" s="198"/>
      <c r="O129" s="198"/>
      <c r="P129" s="199">
        <f>SUM(P130:P229)</f>
        <v>192.83900400000002</v>
      </c>
      <c r="Q129" s="198"/>
      <c r="R129" s="199">
        <f>SUM(R130:R229)</f>
        <v>0.011178</v>
      </c>
      <c r="S129" s="198"/>
      <c r="T129" s="200">
        <f>SUM(T130:T229)</f>
        <v>0</v>
      </c>
      <c r="AR129" s="201" t="s">
        <v>82</v>
      </c>
      <c r="AT129" s="202" t="s">
        <v>74</v>
      </c>
      <c r="AU129" s="202" t="s">
        <v>82</v>
      </c>
      <c r="AY129" s="201" t="s">
        <v>126</v>
      </c>
      <c r="BK129" s="203">
        <f>SUM(BK130:BK229)</f>
        <v>135215.67999999999</v>
      </c>
    </row>
    <row r="130" s="1" customFormat="1" ht="24" customHeight="1">
      <c r="B130" s="31"/>
      <c r="C130" s="206" t="s">
        <v>82</v>
      </c>
      <c r="D130" s="206" t="s">
        <v>128</v>
      </c>
      <c r="E130" s="207" t="s">
        <v>295</v>
      </c>
      <c r="F130" s="208" t="s">
        <v>296</v>
      </c>
      <c r="G130" s="209" t="s">
        <v>187</v>
      </c>
      <c r="H130" s="210">
        <v>138</v>
      </c>
      <c r="I130" s="211">
        <v>86.700000000000003</v>
      </c>
      <c r="J130" s="211">
        <f>ROUND(I130*H130,2)</f>
        <v>11964.6</v>
      </c>
      <c r="K130" s="208" t="s">
        <v>132</v>
      </c>
      <c r="L130" s="36"/>
      <c r="M130" s="212" t="s">
        <v>1</v>
      </c>
      <c r="N130" s="213" t="s">
        <v>40</v>
      </c>
      <c r="O130" s="214">
        <v>0.223</v>
      </c>
      <c r="P130" s="214">
        <f>O130*H130</f>
        <v>30.774000000000001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AR130" s="216" t="s">
        <v>133</v>
      </c>
      <c r="AT130" s="216" t="s">
        <v>128</v>
      </c>
      <c r="AU130" s="216" t="s">
        <v>84</v>
      </c>
      <c r="AY130" s="16" t="s">
        <v>126</v>
      </c>
      <c r="BE130" s="217">
        <f>IF(N130="základní",J130,0)</f>
        <v>11964.6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6" t="s">
        <v>82</v>
      </c>
      <c r="BK130" s="217">
        <f>ROUND(I130*H130,2)</f>
        <v>11964.6</v>
      </c>
      <c r="BL130" s="16" t="s">
        <v>133</v>
      </c>
      <c r="BM130" s="216" t="s">
        <v>297</v>
      </c>
    </row>
    <row r="131" s="12" customFormat="1">
      <c r="B131" s="218"/>
      <c r="C131" s="219"/>
      <c r="D131" s="220" t="s">
        <v>135</v>
      </c>
      <c r="E131" s="221" t="s">
        <v>1</v>
      </c>
      <c r="F131" s="222" t="s">
        <v>298</v>
      </c>
      <c r="G131" s="219"/>
      <c r="H131" s="221" t="s">
        <v>1</v>
      </c>
      <c r="I131" s="219"/>
      <c r="J131" s="219"/>
      <c r="K131" s="219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135</v>
      </c>
      <c r="AU131" s="227" t="s">
        <v>84</v>
      </c>
      <c r="AV131" s="12" t="s">
        <v>82</v>
      </c>
      <c r="AW131" s="12" t="s">
        <v>31</v>
      </c>
      <c r="AX131" s="12" t="s">
        <v>75</v>
      </c>
      <c r="AY131" s="227" t="s">
        <v>126</v>
      </c>
    </row>
    <row r="132" s="13" customFormat="1">
      <c r="B132" s="228"/>
      <c r="C132" s="229"/>
      <c r="D132" s="220" t="s">
        <v>135</v>
      </c>
      <c r="E132" s="230" t="s">
        <v>1</v>
      </c>
      <c r="F132" s="231" t="s">
        <v>299</v>
      </c>
      <c r="G132" s="229"/>
      <c r="H132" s="232">
        <v>138</v>
      </c>
      <c r="I132" s="229"/>
      <c r="J132" s="229"/>
      <c r="K132" s="229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135</v>
      </c>
      <c r="AU132" s="237" t="s">
        <v>84</v>
      </c>
      <c r="AV132" s="13" t="s">
        <v>84</v>
      </c>
      <c r="AW132" s="13" t="s">
        <v>31</v>
      </c>
      <c r="AX132" s="13" t="s">
        <v>75</v>
      </c>
      <c r="AY132" s="237" t="s">
        <v>126</v>
      </c>
    </row>
    <row r="133" s="14" customFormat="1">
      <c r="B133" s="238"/>
      <c r="C133" s="239"/>
      <c r="D133" s="220" t="s">
        <v>135</v>
      </c>
      <c r="E133" s="240" t="s">
        <v>1</v>
      </c>
      <c r="F133" s="241" t="s">
        <v>138</v>
      </c>
      <c r="G133" s="239"/>
      <c r="H133" s="242">
        <v>138</v>
      </c>
      <c r="I133" s="239"/>
      <c r="J133" s="239"/>
      <c r="K133" s="239"/>
      <c r="L133" s="243"/>
      <c r="M133" s="244"/>
      <c r="N133" s="245"/>
      <c r="O133" s="245"/>
      <c r="P133" s="245"/>
      <c r="Q133" s="245"/>
      <c r="R133" s="245"/>
      <c r="S133" s="245"/>
      <c r="T133" s="246"/>
      <c r="AT133" s="247" t="s">
        <v>135</v>
      </c>
      <c r="AU133" s="247" t="s">
        <v>84</v>
      </c>
      <c r="AV133" s="14" t="s">
        <v>133</v>
      </c>
      <c r="AW133" s="14" t="s">
        <v>31</v>
      </c>
      <c r="AX133" s="14" t="s">
        <v>82</v>
      </c>
      <c r="AY133" s="247" t="s">
        <v>126</v>
      </c>
    </row>
    <row r="134" s="1" customFormat="1" ht="24" customHeight="1">
      <c r="B134" s="31"/>
      <c r="C134" s="206" t="s">
        <v>84</v>
      </c>
      <c r="D134" s="206" t="s">
        <v>128</v>
      </c>
      <c r="E134" s="207" t="s">
        <v>300</v>
      </c>
      <c r="F134" s="208" t="s">
        <v>301</v>
      </c>
      <c r="G134" s="209" t="s">
        <v>187</v>
      </c>
      <c r="H134" s="210">
        <v>13.800000000000001</v>
      </c>
      <c r="I134" s="211">
        <v>25.899999999999999</v>
      </c>
      <c r="J134" s="211">
        <f>ROUND(I134*H134,2)</f>
        <v>357.42000000000002</v>
      </c>
      <c r="K134" s="208" t="s">
        <v>132</v>
      </c>
      <c r="L134" s="36"/>
      <c r="M134" s="212" t="s">
        <v>1</v>
      </c>
      <c r="N134" s="213" t="s">
        <v>40</v>
      </c>
      <c r="O134" s="214">
        <v>0.083000000000000004</v>
      </c>
      <c r="P134" s="214">
        <f>O134*H134</f>
        <v>1.1454000000000002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AR134" s="216" t="s">
        <v>133</v>
      </c>
      <c r="AT134" s="216" t="s">
        <v>128</v>
      </c>
      <c r="AU134" s="216" t="s">
        <v>84</v>
      </c>
      <c r="AY134" s="16" t="s">
        <v>126</v>
      </c>
      <c r="BE134" s="217">
        <f>IF(N134="základní",J134,0)</f>
        <v>357.42000000000002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6" t="s">
        <v>82</v>
      </c>
      <c r="BK134" s="217">
        <f>ROUND(I134*H134,2)</f>
        <v>357.42000000000002</v>
      </c>
      <c r="BL134" s="16" t="s">
        <v>133</v>
      </c>
      <c r="BM134" s="216" t="s">
        <v>302</v>
      </c>
    </row>
    <row r="135" s="12" customFormat="1">
      <c r="B135" s="218"/>
      <c r="C135" s="219"/>
      <c r="D135" s="220" t="s">
        <v>135</v>
      </c>
      <c r="E135" s="221" t="s">
        <v>1</v>
      </c>
      <c r="F135" s="222" t="s">
        <v>303</v>
      </c>
      <c r="G135" s="219"/>
      <c r="H135" s="221" t="s">
        <v>1</v>
      </c>
      <c r="I135" s="219"/>
      <c r="J135" s="219"/>
      <c r="K135" s="219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135</v>
      </c>
      <c r="AU135" s="227" t="s">
        <v>84</v>
      </c>
      <c r="AV135" s="12" t="s">
        <v>82</v>
      </c>
      <c r="AW135" s="12" t="s">
        <v>31</v>
      </c>
      <c r="AX135" s="12" t="s">
        <v>75</v>
      </c>
      <c r="AY135" s="227" t="s">
        <v>126</v>
      </c>
    </row>
    <row r="136" s="13" customFormat="1">
      <c r="B136" s="228"/>
      <c r="C136" s="229"/>
      <c r="D136" s="220" t="s">
        <v>135</v>
      </c>
      <c r="E136" s="230" t="s">
        <v>1</v>
      </c>
      <c r="F136" s="231" t="s">
        <v>304</v>
      </c>
      <c r="G136" s="229"/>
      <c r="H136" s="232">
        <v>13.800000000000001</v>
      </c>
      <c r="I136" s="229"/>
      <c r="J136" s="229"/>
      <c r="K136" s="229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135</v>
      </c>
      <c r="AU136" s="237" t="s">
        <v>84</v>
      </c>
      <c r="AV136" s="13" t="s">
        <v>84</v>
      </c>
      <c r="AW136" s="13" t="s">
        <v>31</v>
      </c>
      <c r="AX136" s="13" t="s">
        <v>75</v>
      </c>
      <c r="AY136" s="237" t="s">
        <v>126</v>
      </c>
    </row>
    <row r="137" s="14" customFormat="1">
      <c r="B137" s="238"/>
      <c r="C137" s="239"/>
      <c r="D137" s="220" t="s">
        <v>135</v>
      </c>
      <c r="E137" s="240" t="s">
        <v>1</v>
      </c>
      <c r="F137" s="241" t="s">
        <v>138</v>
      </c>
      <c r="G137" s="239"/>
      <c r="H137" s="242">
        <v>13.800000000000001</v>
      </c>
      <c r="I137" s="239"/>
      <c r="J137" s="239"/>
      <c r="K137" s="239"/>
      <c r="L137" s="243"/>
      <c r="M137" s="244"/>
      <c r="N137" s="245"/>
      <c r="O137" s="245"/>
      <c r="P137" s="245"/>
      <c r="Q137" s="245"/>
      <c r="R137" s="245"/>
      <c r="S137" s="245"/>
      <c r="T137" s="246"/>
      <c r="AT137" s="247" t="s">
        <v>135</v>
      </c>
      <c r="AU137" s="247" t="s">
        <v>84</v>
      </c>
      <c r="AV137" s="14" t="s">
        <v>133</v>
      </c>
      <c r="AW137" s="14" t="s">
        <v>31</v>
      </c>
      <c r="AX137" s="14" t="s">
        <v>82</v>
      </c>
      <c r="AY137" s="247" t="s">
        <v>126</v>
      </c>
    </row>
    <row r="138" s="1" customFormat="1" ht="24" customHeight="1">
      <c r="B138" s="31"/>
      <c r="C138" s="206" t="s">
        <v>142</v>
      </c>
      <c r="D138" s="206" t="s">
        <v>128</v>
      </c>
      <c r="E138" s="207" t="s">
        <v>305</v>
      </c>
      <c r="F138" s="208" t="s">
        <v>306</v>
      </c>
      <c r="G138" s="209" t="s">
        <v>187</v>
      </c>
      <c r="H138" s="210">
        <v>1</v>
      </c>
      <c r="I138" s="211">
        <v>453</v>
      </c>
      <c r="J138" s="211">
        <f>ROUND(I138*H138,2)</f>
        <v>453</v>
      </c>
      <c r="K138" s="208" t="s">
        <v>132</v>
      </c>
      <c r="L138" s="36"/>
      <c r="M138" s="212" t="s">
        <v>1</v>
      </c>
      <c r="N138" s="213" t="s">
        <v>40</v>
      </c>
      <c r="O138" s="214">
        <v>1.7629999999999999</v>
      </c>
      <c r="P138" s="214">
        <f>O138*H138</f>
        <v>1.7629999999999999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AR138" s="216" t="s">
        <v>133</v>
      </c>
      <c r="AT138" s="216" t="s">
        <v>128</v>
      </c>
      <c r="AU138" s="216" t="s">
        <v>84</v>
      </c>
      <c r="AY138" s="16" t="s">
        <v>126</v>
      </c>
      <c r="BE138" s="217">
        <f>IF(N138="základní",J138,0)</f>
        <v>453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6" t="s">
        <v>82</v>
      </c>
      <c r="BK138" s="217">
        <f>ROUND(I138*H138,2)</f>
        <v>453</v>
      </c>
      <c r="BL138" s="16" t="s">
        <v>133</v>
      </c>
      <c r="BM138" s="216" t="s">
        <v>307</v>
      </c>
    </row>
    <row r="139" s="12" customFormat="1">
      <c r="B139" s="218"/>
      <c r="C139" s="219"/>
      <c r="D139" s="220" t="s">
        <v>135</v>
      </c>
      <c r="E139" s="221" t="s">
        <v>1</v>
      </c>
      <c r="F139" s="222" t="s">
        <v>308</v>
      </c>
      <c r="G139" s="219"/>
      <c r="H139" s="221" t="s">
        <v>1</v>
      </c>
      <c r="I139" s="219"/>
      <c r="J139" s="219"/>
      <c r="K139" s="219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135</v>
      </c>
      <c r="AU139" s="227" t="s">
        <v>84</v>
      </c>
      <c r="AV139" s="12" t="s">
        <v>82</v>
      </c>
      <c r="AW139" s="12" t="s">
        <v>31</v>
      </c>
      <c r="AX139" s="12" t="s">
        <v>75</v>
      </c>
      <c r="AY139" s="227" t="s">
        <v>126</v>
      </c>
    </row>
    <row r="140" s="13" customFormat="1">
      <c r="B140" s="228"/>
      <c r="C140" s="229"/>
      <c r="D140" s="220" t="s">
        <v>135</v>
      </c>
      <c r="E140" s="230" t="s">
        <v>1</v>
      </c>
      <c r="F140" s="231" t="s">
        <v>82</v>
      </c>
      <c r="G140" s="229"/>
      <c r="H140" s="232">
        <v>1</v>
      </c>
      <c r="I140" s="229"/>
      <c r="J140" s="229"/>
      <c r="K140" s="229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135</v>
      </c>
      <c r="AU140" s="237" t="s">
        <v>84</v>
      </c>
      <c r="AV140" s="13" t="s">
        <v>84</v>
      </c>
      <c r="AW140" s="13" t="s">
        <v>31</v>
      </c>
      <c r="AX140" s="13" t="s">
        <v>75</v>
      </c>
      <c r="AY140" s="237" t="s">
        <v>126</v>
      </c>
    </row>
    <row r="141" s="14" customFormat="1">
      <c r="B141" s="238"/>
      <c r="C141" s="239"/>
      <c r="D141" s="220" t="s">
        <v>135</v>
      </c>
      <c r="E141" s="240" t="s">
        <v>1</v>
      </c>
      <c r="F141" s="241" t="s">
        <v>138</v>
      </c>
      <c r="G141" s="239"/>
      <c r="H141" s="242">
        <v>1</v>
      </c>
      <c r="I141" s="239"/>
      <c r="J141" s="239"/>
      <c r="K141" s="239"/>
      <c r="L141" s="243"/>
      <c r="M141" s="244"/>
      <c r="N141" s="245"/>
      <c r="O141" s="245"/>
      <c r="P141" s="245"/>
      <c r="Q141" s="245"/>
      <c r="R141" s="245"/>
      <c r="S141" s="245"/>
      <c r="T141" s="246"/>
      <c r="AT141" s="247" t="s">
        <v>135</v>
      </c>
      <c r="AU141" s="247" t="s">
        <v>84</v>
      </c>
      <c r="AV141" s="14" t="s">
        <v>133</v>
      </c>
      <c r="AW141" s="14" t="s">
        <v>31</v>
      </c>
      <c r="AX141" s="14" t="s">
        <v>82</v>
      </c>
      <c r="AY141" s="247" t="s">
        <v>126</v>
      </c>
    </row>
    <row r="142" s="1" customFormat="1" ht="24" customHeight="1">
      <c r="B142" s="31"/>
      <c r="C142" s="206" t="s">
        <v>133</v>
      </c>
      <c r="D142" s="206" t="s">
        <v>128</v>
      </c>
      <c r="E142" s="207" t="s">
        <v>305</v>
      </c>
      <c r="F142" s="208" t="s">
        <v>306</v>
      </c>
      <c r="G142" s="209" t="s">
        <v>187</v>
      </c>
      <c r="H142" s="210">
        <v>13.800000000000001</v>
      </c>
      <c r="I142" s="211">
        <v>453</v>
      </c>
      <c r="J142" s="211">
        <f>ROUND(I142*H142,2)</f>
        <v>6251.3999999999996</v>
      </c>
      <c r="K142" s="208" t="s">
        <v>132</v>
      </c>
      <c r="L142" s="36"/>
      <c r="M142" s="212" t="s">
        <v>1</v>
      </c>
      <c r="N142" s="213" t="s">
        <v>40</v>
      </c>
      <c r="O142" s="214">
        <v>1.7629999999999999</v>
      </c>
      <c r="P142" s="214">
        <f>O142*H142</f>
        <v>24.3294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AR142" s="216" t="s">
        <v>133</v>
      </c>
      <c r="AT142" s="216" t="s">
        <v>128</v>
      </c>
      <c r="AU142" s="216" t="s">
        <v>84</v>
      </c>
      <c r="AY142" s="16" t="s">
        <v>126</v>
      </c>
      <c r="BE142" s="217">
        <f>IF(N142="základní",J142,0)</f>
        <v>6251.3999999999996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6" t="s">
        <v>82</v>
      </c>
      <c r="BK142" s="217">
        <f>ROUND(I142*H142,2)</f>
        <v>6251.3999999999996</v>
      </c>
      <c r="BL142" s="16" t="s">
        <v>133</v>
      </c>
      <c r="BM142" s="216" t="s">
        <v>309</v>
      </c>
    </row>
    <row r="143" s="12" customFormat="1">
      <c r="B143" s="218"/>
      <c r="C143" s="219"/>
      <c r="D143" s="220" t="s">
        <v>135</v>
      </c>
      <c r="E143" s="221" t="s">
        <v>1</v>
      </c>
      <c r="F143" s="222" t="s">
        <v>310</v>
      </c>
      <c r="G143" s="219"/>
      <c r="H143" s="221" t="s">
        <v>1</v>
      </c>
      <c r="I143" s="219"/>
      <c r="J143" s="219"/>
      <c r="K143" s="219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135</v>
      </c>
      <c r="AU143" s="227" t="s">
        <v>84</v>
      </c>
      <c r="AV143" s="12" t="s">
        <v>82</v>
      </c>
      <c r="AW143" s="12" t="s">
        <v>31</v>
      </c>
      <c r="AX143" s="12" t="s">
        <v>75</v>
      </c>
      <c r="AY143" s="227" t="s">
        <v>126</v>
      </c>
    </row>
    <row r="144" s="13" customFormat="1">
      <c r="B144" s="228"/>
      <c r="C144" s="229"/>
      <c r="D144" s="220" t="s">
        <v>135</v>
      </c>
      <c r="E144" s="230" t="s">
        <v>1</v>
      </c>
      <c r="F144" s="231" t="s">
        <v>304</v>
      </c>
      <c r="G144" s="229"/>
      <c r="H144" s="232">
        <v>13.800000000000001</v>
      </c>
      <c r="I144" s="229"/>
      <c r="J144" s="229"/>
      <c r="K144" s="229"/>
      <c r="L144" s="233"/>
      <c r="M144" s="234"/>
      <c r="N144" s="235"/>
      <c r="O144" s="235"/>
      <c r="P144" s="235"/>
      <c r="Q144" s="235"/>
      <c r="R144" s="235"/>
      <c r="S144" s="235"/>
      <c r="T144" s="236"/>
      <c r="AT144" s="237" t="s">
        <v>135</v>
      </c>
      <c r="AU144" s="237" t="s">
        <v>84</v>
      </c>
      <c r="AV144" s="13" t="s">
        <v>84</v>
      </c>
      <c r="AW144" s="13" t="s">
        <v>31</v>
      </c>
      <c r="AX144" s="13" t="s">
        <v>75</v>
      </c>
      <c r="AY144" s="237" t="s">
        <v>126</v>
      </c>
    </row>
    <row r="145" s="14" customFormat="1">
      <c r="B145" s="238"/>
      <c r="C145" s="239"/>
      <c r="D145" s="220" t="s">
        <v>135</v>
      </c>
      <c r="E145" s="240" t="s">
        <v>1</v>
      </c>
      <c r="F145" s="241" t="s">
        <v>138</v>
      </c>
      <c r="G145" s="239"/>
      <c r="H145" s="242">
        <v>13.800000000000001</v>
      </c>
      <c r="I145" s="239"/>
      <c r="J145" s="239"/>
      <c r="K145" s="239"/>
      <c r="L145" s="243"/>
      <c r="M145" s="244"/>
      <c r="N145" s="245"/>
      <c r="O145" s="245"/>
      <c r="P145" s="245"/>
      <c r="Q145" s="245"/>
      <c r="R145" s="245"/>
      <c r="S145" s="245"/>
      <c r="T145" s="246"/>
      <c r="AT145" s="247" t="s">
        <v>135</v>
      </c>
      <c r="AU145" s="247" t="s">
        <v>84</v>
      </c>
      <c r="AV145" s="14" t="s">
        <v>133</v>
      </c>
      <c r="AW145" s="14" t="s">
        <v>31</v>
      </c>
      <c r="AX145" s="14" t="s">
        <v>82</v>
      </c>
      <c r="AY145" s="247" t="s">
        <v>126</v>
      </c>
    </row>
    <row r="146" s="1" customFormat="1" ht="24" customHeight="1">
      <c r="B146" s="31"/>
      <c r="C146" s="206" t="s">
        <v>151</v>
      </c>
      <c r="D146" s="206" t="s">
        <v>128</v>
      </c>
      <c r="E146" s="207" t="s">
        <v>311</v>
      </c>
      <c r="F146" s="208" t="s">
        <v>312</v>
      </c>
      <c r="G146" s="209" t="s">
        <v>187</v>
      </c>
      <c r="H146" s="210">
        <v>1</v>
      </c>
      <c r="I146" s="211">
        <v>667</v>
      </c>
      <c r="J146" s="211">
        <f>ROUND(I146*H146,2)</f>
        <v>667</v>
      </c>
      <c r="K146" s="208" t="s">
        <v>132</v>
      </c>
      <c r="L146" s="36"/>
      <c r="M146" s="212" t="s">
        <v>1</v>
      </c>
      <c r="N146" s="213" t="s">
        <v>40</v>
      </c>
      <c r="O146" s="214">
        <v>2.3199999999999998</v>
      </c>
      <c r="P146" s="214">
        <f>O146*H146</f>
        <v>2.3199999999999998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AR146" s="216" t="s">
        <v>133</v>
      </c>
      <c r="AT146" s="216" t="s">
        <v>128</v>
      </c>
      <c r="AU146" s="216" t="s">
        <v>84</v>
      </c>
      <c r="AY146" s="16" t="s">
        <v>126</v>
      </c>
      <c r="BE146" s="217">
        <f>IF(N146="základní",J146,0)</f>
        <v>667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6" t="s">
        <v>82</v>
      </c>
      <c r="BK146" s="217">
        <f>ROUND(I146*H146,2)</f>
        <v>667</v>
      </c>
      <c r="BL146" s="16" t="s">
        <v>133</v>
      </c>
      <c r="BM146" s="216" t="s">
        <v>313</v>
      </c>
    </row>
    <row r="147" s="12" customFormat="1">
      <c r="B147" s="218"/>
      <c r="C147" s="219"/>
      <c r="D147" s="220" t="s">
        <v>135</v>
      </c>
      <c r="E147" s="221" t="s">
        <v>1</v>
      </c>
      <c r="F147" s="222" t="s">
        <v>314</v>
      </c>
      <c r="G147" s="219"/>
      <c r="H147" s="221" t="s">
        <v>1</v>
      </c>
      <c r="I147" s="219"/>
      <c r="J147" s="219"/>
      <c r="K147" s="219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135</v>
      </c>
      <c r="AU147" s="227" t="s">
        <v>84</v>
      </c>
      <c r="AV147" s="12" t="s">
        <v>82</v>
      </c>
      <c r="AW147" s="12" t="s">
        <v>31</v>
      </c>
      <c r="AX147" s="12" t="s">
        <v>75</v>
      </c>
      <c r="AY147" s="227" t="s">
        <v>126</v>
      </c>
    </row>
    <row r="148" s="13" customFormat="1">
      <c r="B148" s="228"/>
      <c r="C148" s="229"/>
      <c r="D148" s="220" t="s">
        <v>135</v>
      </c>
      <c r="E148" s="230" t="s">
        <v>1</v>
      </c>
      <c r="F148" s="231" t="s">
        <v>82</v>
      </c>
      <c r="G148" s="229"/>
      <c r="H148" s="232">
        <v>1</v>
      </c>
      <c r="I148" s="229"/>
      <c r="J148" s="229"/>
      <c r="K148" s="229"/>
      <c r="L148" s="233"/>
      <c r="M148" s="234"/>
      <c r="N148" s="235"/>
      <c r="O148" s="235"/>
      <c r="P148" s="235"/>
      <c r="Q148" s="235"/>
      <c r="R148" s="235"/>
      <c r="S148" s="235"/>
      <c r="T148" s="236"/>
      <c r="AT148" s="237" t="s">
        <v>135</v>
      </c>
      <c r="AU148" s="237" t="s">
        <v>84</v>
      </c>
      <c r="AV148" s="13" t="s">
        <v>84</v>
      </c>
      <c r="AW148" s="13" t="s">
        <v>31</v>
      </c>
      <c r="AX148" s="13" t="s">
        <v>75</v>
      </c>
      <c r="AY148" s="237" t="s">
        <v>126</v>
      </c>
    </row>
    <row r="149" s="14" customFormat="1">
      <c r="B149" s="238"/>
      <c r="C149" s="239"/>
      <c r="D149" s="220" t="s">
        <v>135</v>
      </c>
      <c r="E149" s="240" t="s">
        <v>1</v>
      </c>
      <c r="F149" s="241" t="s">
        <v>138</v>
      </c>
      <c r="G149" s="239"/>
      <c r="H149" s="242">
        <v>1</v>
      </c>
      <c r="I149" s="239"/>
      <c r="J149" s="239"/>
      <c r="K149" s="239"/>
      <c r="L149" s="243"/>
      <c r="M149" s="244"/>
      <c r="N149" s="245"/>
      <c r="O149" s="245"/>
      <c r="P149" s="245"/>
      <c r="Q149" s="245"/>
      <c r="R149" s="245"/>
      <c r="S149" s="245"/>
      <c r="T149" s="246"/>
      <c r="AT149" s="247" t="s">
        <v>135</v>
      </c>
      <c r="AU149" s="247" t="s">
        <v>84</v>
      </c>
      <c r="AV149" s="14" t="s">
        <v>133</v>
      </c>
      <c r="AW149" s="14" t="s">
        <v>31</v>
      </c>
      <c r="AX149" s="14" t="s">
        <v>82</v>
      </c>
      <c r="AY149" s="247" t="s">
        <v>126</v>
      </c>
    </row>
    <row r="150" s="1" customFormat="1" ht="24" customHeight="1">
      <c r="B150" s="31"/>
      <c r="C150" s="206" t="s">
        <v>156</v>
      </c>
      <c r="D150" s="206" t="s">
        <v>128</v>
      </c>
      <c r="E150" s="207" t="s">
        <v>315</v>
      </c>
      <c r="F150" s="208" t="s">
        <v>316</v>
      </c>
      <c r="G150" s="209" t="s">
        <v>187</v>
      </c>
      <c r="H150" s="210">
        <v>43.5</v>
      </c>
      <c r="I150" s="211">
        <v>71.099999999999994</v>
      </c>
      <c r="J150" s="211">
        <f>ROUND(I150*H150,2)</f>
        <v>3092.8499999999999</v>
      </c>
      <c r="K150" s="208" t="s">
        <v>132</v>
      </c>
      <c r="L150" s="36"/>
      <c r="M150" s="212" t="s">
        <v>1</v>
      </c>
      <c r="N150" s="213" t="s">
        <v>40</v>
      </c>
      <c r="O150" s="214">
        <v>0.043999999999999997</v>
      </c>
      <c r="P150" s="214">
        <f>O150*H150</f>
        <v>1.9139999999999999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AR150" s="216" t="s">
        <v>133</v>
      </c>
      <c r="AT150" s="216" t="s">
        <v>128</v>
      </c>
      <c r="AU150" s="216" t="s">
        <v>84</v>
      </c>
      <c r="AY150" s="16" t="s">
        <v>126</v>
      </c>
      <c r="BE150" s="217">
        <f>IF(N150="základní",J150,0)</f>
        <v>3092.8499999999999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6" t="s">
        <v>82</v>
      </c>
      <c r="BK150" s="217">
        <f>ROUND(I150*H150,2)</f>
        <v>3092.8499999999999</v>
      </c>
      <c r="BL150" s="16" t="s">
        <v>133</v>
      </c>
      <c r="BM150" s="216" t="s">
        <v>317</v>
      </c>
    </row>
    <row r="151" s="12" customFormat="1">
      <c r="B151" s="218"/>
      <c r="C151" s="219"/>
      <c r="D151" s="220" t="s">
        <v>135</v>
      </c>
      <c r="E151" s="221" t="s">
        <v>1</v>
      </c>
      <c r="F151" s="222" t="s">
        <v>318</v>
      </c>
      <c r="G151" s="219"/>
      <c r="H151" s="221" t="s">
        <v>1</v>
      </c>
      <c r="I151" s="219"/>
      <c r="J151" s="219"/>
      <c r="K151" s="219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135</v>
      </c>
      <c r="AU151" s="227" t="s">
        <v>84</v>
      </c>
      <c r="AV151" s="12" t="s">
        <v>82</v>
      </c>
      <c r="AW151" s="12" t="s">
        <v>31</v>
      </c>
      <c r="AX151" s="12" t="s">
        <v>75</v>
      </c>
      <c r="AY151" s="227" t="s">
        <v>126</v>
      </c>
    </row>
    <row r="152" s="13" customFormat="1">
      <c r="B152" s="228"/>
      <c r="C152" s="229"/>
      <c r="D152" s="220" t="s">
        <v>135</v>
      </c>
      <c r="E152" s="230" t="s">
        <v>1</v>
      </c>
      <c r="F152" s="231" t="s">
        <v>189</v>
      </c>
      <c r="G152" s="229"/>
      <c r="H152" s="232">
        <v>43.5</v>
      </c>
      <c r="I152" s="229"/>
      <c r="J152" s="229"/>
      <c r="K152" s="229"/>
      <c r="L152" s="233"/>
      <c r="M152" s="234"/>
      <c r="N152" s="235"/>
      <c r="O152" s="235"/>
      <c r="P152" s="235"/>
      <c r="Q152" s="235"/>
      <c r="R152" s="235"/>
      <c r="S152" s="235"/>
      <c r="T152" s="236"/>
      <c r="AT152" s="237" t="s">
        <v>135</v>
      </c>
      <c r="AU152" s="237" t="s">
        <v>84</v>
      </c>
      <c r="AV152" s="13" t="s">
        <v>84</v>
      </c>
      <c r="AW152" s="13" t="s">
        <v>31</v>
      </c>
      <c r="AX152" s="13" t="s">
        <v>75</v>
      </c>
      <c r="AY152" s="237" t="s">
        <v>126</v>
      </c>
    </row>
    <row r="153" s="14" customFormat="1">
      <c r="B153" s="238"/>
      <c r="C153" s="239"/>
      <c r="D153" s="220" t="s">
        <v>135</v>
      </c>
      <c r="E153" s="240" t="s">
        <v>1</v>
      </c>
      <c r="F153" s="241" t="s">
        <v>138</v>
      </c>
      <c r="G153" s="239"/>
      <c r="H153" s="242">
        <v>43.5</v>
      </c>
      <c r="I153" s="239"/>
      <c r="J153" s="239"/>
      <c r="K153" s="239"/>
      <c r="L153" s="243"/>
      <c r="M153" s="244"/>
      <c r="N153" s="245"/>
      <c r="O153" s="245"/>
      <c r="P153" s="245"/>
      <c r="Q153" s="245"/>
      <c r="R153" s="245"/>
      <c r="S153" s="245"/>
      <c r="T153" s="246"/>
      <c r="AT153" s="247" t="s">
        <v>135</v>
      </c>
      <c r="AU153" s="247" t="s">
        <v>84</v>
      </c>
      <c r="AV153" s="14" t="s">
        <v>133</v>
      </c>
      <c r="AW153" s="14" t="s">
        <v>31</v>
      </c>
      <c r="AX153" s="14" t="s">
        <v>82</v>
      </c>
      <c r="AY153" s="247" t="s">
        <v>126</v>
      </c>
    </row>
    <row r="154" s="1" customFormat="1" ht="24" customHeight="1">
      <c r="B154" s="31"/>
      <c r="C154" s="206" t="s">
        <v>159</v>
      </c>
      <c r="D154" s="206" t="s">
        <v>128</v>
      </c>
      <c r="E154" s="207" t="s">
        <v>319</v>
      </c>
      <c r="F154" s="208" t="s">
        <v>320</v>
      </c>
      <c r="G154" s="209" t="s">
        <v>187</v>
      </c>
      <c r="H154" s="210">
        <v>138</v>
      </c>
      <c r="I154" s="211">
        <v>262</v>
      </c>
      <c r="J154" s="211">
        <f>ROUND(I154*H154,2)</f>
        <v>36156</v>
      </c>
      <c r="K154" s="208" t="s">
        <v>132</v>
      </c>
      <c r="L154" s="36"/>
      <c r="M154" s="212" t="s">
        <v>1</v>
      </c>
      <c r="N154" s="213" t="s">
        <v>40</v>
      </c>
      <c r="O154" s="214">
        <v>0.083000000000000004</v>
      </c>
      <c r="P154" s="214">
        <f>O154*H154</f>
        <v>11.454000000000001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AR154" s="216" t="s">
        <v>133</v>
      </c>
      <c r="AT154" s="216" t="s">
        <v>128</v>
      </c>
      <c r="AU154" s="216" t="s">
        <v>84</v>
      </c>
      <c r="AY154" s="16" t="s">
        <v>126</v>
      </c>
      <c r="BE154" s="217">
        <f>IF(N154="základní",J154,0)</f>
        <v>36156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6" t="s">
        <v>82</v>
      </c>
      <c r="BK154" s="217">
        <f>ROUND(I154*H154,2)</f>
        <v>36156</v>
      </c>
      <c r="BL154" s="16" t="s">
        <v>133</v>
      </c>
      <c r="BM154" s="216" t="s">
        <v>321</v>
      </c>
    </row>
    <row r="155" s="12" customFormat="1">
      <c r="B155" s="218"/>
      <c r="C155" s="219"/>
      <c r="D155" s="220" t="s">
        <v>135</v>
      </c>
      <c r="E155" s="221" t="s">
        <v>1</v>
      </c>
      <c r="F155" s="222" t="s">
        <v>322</v>
      </c>
      <c r="G155" s="219"/>
      <c r="H155" s="221" t="s">
        <v>1</v>
      </c>
      <c r="I155" s="219"/>
      <c r="J155" s="219"/>
      <c r="K155" s="219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135</v>
      </c>
      <c r="AU155" s="227" t="s">
        <v>84</v>
      </c>
      <c r="AV155" s="12" t="s">
        <v>82</v>
      </c>
      <c r="AW155" s="12" t="s">
        <v>31</v>
      </c>
      <c r="AX155" s="12" t="s">
        <v>75</v>
      </c>
      <c r="AY155" s="227" t="s">
        <v>126</v>
      </c>
    </row>
    <row r="156" s="13" customFormat="1">
      <c r="B156" s="228"/>
      <c r="C156" s="229"/>
      <c r="D156" s="220" t="s">
        <v>135</v>
      </c>
      <c r="E156" s="230" t="s">
        <v>1</v>
      </c>
      <c r="F156" s="231" t="s">
        <v>299</v>
      </c>
      <c r="G156" s="229"/>
      <c r="H156" s="232">
        <v>138</v>
      </c>
      <c r="I156" s="229"/>
      <c r="J156" s="229"/>
      <c r="K156" s="229"/>
      <c r="L156" s="233"/>
      <c r="M156" s="234"/>
      <c r="N156" s="235"/>
      <c r="O156" s="235"/>
      <c r="P156" s="235"/>
      <c r="Q156" s="235"/>
      <c r="R156" s="235"/>
      <c r="S156" s="235"/>
      <c r="T156" s="236"/>
      <c r="AT156" s="237" t="s">
        <v>135</v>
      </c>
      <c r="AU156" s="237" t="s">
        <v>84</v>
      </c>
      <c r="AV156" s="13" t="s">
        <v>84</v>
      </c>
      <c r="AW156" s="13" t="s">
        <v>31</v>
      </c>
      <c r="AX156" s="13" t="s">
        <v>75</v>
      </c>
      <c r="AY156" s="237" t="s">
        <v>126</v>
      </c>
    </row>
    <row r="157" s="14" customFormat="1">
      <c r="B157" s="238"/>
      <c r="C157" s="239"/>
      <c r="D157" s="220" t="s">
        <v>135</v>
      </c>
      <c r="E157" s="240" t="s">
        <v>1</v>
      </c>
      <c r="F157" s="241" t="s">
        <v>138</v>
      </c>
      <c r="G157" s="239"/>
      <c r="H157" s="242">
        <v>138</v>
      </c>
      <c r="I157" s="239"/>
      <c r="J157" s="239"/>
      <c r="K157" s="239"/>
      <c r="L157" s="243"/>
      <c r="M157" s="244"/>
      <c r="N157" s="245"/>
      <c r="O157" s="245"/>
      <c r="P157" s="245"/>
      <c r="Q157" s="245"/>
      <c r="R157" s="245"/>
      <c r="S157" s="245"/>
      <c r="T157" s="246"/>
      <c r="AT157" s="247" t="s">
        <v>135</v>
      </c>
      <c r="AU157" s="247" t="s">
        <v>84</v>
      </c>
      <c r="AV157" s="14" t="s">
        <v>133</v>
      </c>
      <c r="AW157" s="14" t="s">
        <v>31</v>
      </c>
      <c r="AX157" s="14" t="s">
        <v>82</v>
      </c>
      <c r="AY157" s="247" t="s">
        <v>126</v>
      </c>
    </row>
    <row r="158" s="1" customFormat="1" ht="24" customHeight="1">
      <c r="B158" s="31"/>
      <c r="C158" s="206" t="s">
        <v>163</v>
      </c>
      <c r="D158" s="206" t="s">
        <v>128</v>
      </c>
      <c r="E158" s="207" t="s">
        <v>319</v>
      </c>
      <c r="F158" s="208" t="s">
        <v>320</v>
      </c>
      <c r="G158" s="209" t="s">
        <v>187</v>
      </c>
      <c r="H158" s="210">
        <v>0.053999999999999999</v>
      </c>
      <c r="I158" s="211">
        <v>262</v>
      </c>
      <c r="J158" s="211">
        <f>ROUND(I158*H158,2)</f>
        <v>14.15</v>
      </c>
      <c r="K158" s="208" t="s">
        <v>132</v>
      </c>
      <c r="L158" s="36"/>
      <c r="M158" s="212" t="s">
        <v>1</v>
      </c>
      <c r="N158" s="213" t="s">
        <v>40</v>
      </c>
      <c r="O158" s="214">
        <v>0.083000000000000004</v>
      </c>
      <c r="P158" s="214">
        <f>O158*H158</f>
        <v>0.0044819999999999999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AR158" s="216" t="s">
        <v>133</v>
      </c>
      <c r="AT158" s="216" t="s">
        <v>128</v>
      </c>
      <c r="AU158" s="216" t="s">
        <v>84</v>
      </c>
      <c r="AY158" s="16" t="s">
        <v>126</v>
      </c>
      <c r="BE158" s="217">
        <f>IF(N158="základní",J158,0)</f>
        <v>14.15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6" t="s">
        <v>82</v>
      </c>
      <c r="BK158" s="217">
        <f>ROUND(I158*H158,2)</f>
        <v>14.15</v>
      </c>
      <c r="BL158" s="16" t="s">
        <v>133</v>
      </c>
      <c r="BM158" s="216" t="s">
        <v>323</v>
      </c>
    </row>
    <row r="159" s="12" customFormat="1">
      <c r="B159" s="218"/>
      <c r="C159" s="219"/>
      <c r="D159" s="220" t="s">
        <v>135</v>
      </c>
      <c r="E159" s="221" t="s">
        <v>1</v>
      </c>
      <c r="F159" s="222" t="s">
        <v>324</v>
      </c>
      <c r="G159" s="219"/>
      <c r="H159" s="221" t="s">
        <v>1</v>
      </c>
      <c r="I159" s="219"/>
      <c r="J159" s="219"/>
      <c r="K159" s="219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135</v>
      </c>
      <c r="AU159" s="227" t="s">
        <v>84</v>
      </c>
      <c r="AV159" s="12" t="s">
        <v>82</v>
      </c>
      <c r="AW159" s="12" t="s">
        <v>31</v>
      </c>
      <c r="AX159" s="12" t="s">
        <v>75</v>
      </c>
      <c r="AY159" s="227" t="s">
        <v>126</v>
      </c>
    </row>
    <row r="160" s="13" customFormat="1">
      <c r="B160" s="228"/>
      <c r="C160" s="229"/>
      <c r="D160" s="220" t="s">
        <v>135</v>
      </c>
      <c r="E160" s="230" t="s">
        <v>1</v>
      </c>
      <c r="F160" s="231" t="s">
        <v>325</v>
      </c>
      <c r="G160" s="229"/>
      <c r="H160" s="232">
        <v>0.053999999999999999</v>
      </c>
      <c r="I160" s="229"/>
      <c r="J160" s="229"/>
      <c r="K160" s="229"/>
      <c r="L160" s="233"/>
      <c r="M160" s="234"/>
      <c r="N160" s="235"/>
      <c r="O160" s="235"/>
      <c r="P160" s="235"/>
      <c r="Q160" s="235"/>
      <c r="R160" s="235"/>
      <c r="S160" s="235"/>
      <c r="T160" s="236"/>
      <c r="AT160" s="237" t="s">
        <v>135</v>
      </c>
      <c r="AU160" s="237" t="s">
        <v>84</v>
      </c>
      <c r="AV160" s="13" t="s">
        <v>84</v>
      </c>
      <c r="AW160" s="13" t="s">
        <v>31</v>
      </c>
      <c r="AX160" s="13" t="s">
        <v>75</v>
      </c>
      <c r="AY160" s="237" t="s">
        <v>126</v>
      </c>
    </row>
    <row r="161" s="14" customFormat="1">
      <c r="B161" s="238"/>
      <c r="C161" s="239"/>
      <c r="D161" s="220" t="s">
        <v>135</v>
      </c>
      <c r="E161" s="240" t="s">
        <v>1</v>
      </c>
      <c r="F161" s="241" t="s">
        <v>138</v>
      </c>
      <c r="G161" s="239"/>
      <c r="H161" s="242">
        <v>0.053999999999999999</v>
      </c>
      <c r="I161" s="239"/>
      <c r="J161" s="239"/>
      <c r="K161" s="239"/>
      <c r="L161" s="243"/>
      <c r="M161" s="244"/>
      <c r="N161" s="245"/>
      <c r="O161" s="245"/>
      <c r="P161" s="245"/>
      <c r="Q161" s="245"/>
      <c r="R161" s="245"/>
      <c r="S161" s="245"/>
      <c r="T161" s="246"/>
      <c r="AT161" s="247" t="s">
        <v>135</v>
      </c>
      <c r="AU161" s="247" t="s">
        <v>84</v>
      </c>
      <c r="AV161" s="14" t="s">
        <v>133</v>
      </c>
      <c r="AW161" s="14" t="s">
        <v>31</v>
      </c>
      <c r="AX161" s="14" t="s">
        <v>82</v>
      </c>
      <c r="AY161" s="247" t="s">
        <v>126</v>
      </c>
    </row>
    <row r="162" s="1" customFormat="1" ht="24" customHeight="1">
      <c r="B162" s="31"/>
      <c r="C162" s="206" t="s">
        <v>168</v>
      </c>
      <c r="D162" s="206" t="s">
        <v>128</v>
      </c>
      <c r="E162" s="207" t="s">
        <v>319</v>
      </c>
      <c r="F162" s="208" t="s">
        <v>320</v>
      </c>
      <c r="G162" s="209" t="s">
        <v>187</v>
      </c>
      <c r="H162" s="210">
        <v>0.16200000000000001</v>
      </c>
      <c r="I162" s="211">
        <v>262</v>
      </c>
      <c r="J162" s="211">
        <f>ROUND(I162*H162,2)</f>
        <v>42.439999999999998</v>
      </c>
      <c r="K162" s="208" t="s">
        <v>132</v>
      </c>
      <c r="L162" s="36"/>
      <c r="M162" s="212" t="s">
        <v>1</v>
      </c>
      <c r="N162" s="213" t="s">
        <v>40</v>
      </c>
      <c r="O162" s="214">
        <v>0.083000000000000004</v>
      </c>
      <c r="P162" s="214">
        <f>O162*H162</f>
        <v>0.013446000000000001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AR162" s="216" t="s">
        <v>133</v>
      </c>
      <c r="AT162" s="216" t="s">
        <v>128</v>
      </c>
      <c r="AU162" s="216" t="s">
        <v>84</v>
      </c>
      <c r="AY162" s="16" t="s">
        <v>126</v>
      </c>
      <c r="BE162" s="217">
        <f>IF(N162="základní",J162,0)</f>
        <v>42.439999999999998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6" t="s">
        <v>82</v>
      </c>
      <c r="BK162" s="217">
        <f>ROUND(I162*H162,2)</f>
        <v>42.439999999999998</v>
      </c>
      <c r="BL162" s="16" t="s">
        <v>133</v>
      </c>
      <c r="BM162" s="216" t="s">
        <v>326</v>
      </c>
    </row>
    <row r="163" s="12" customFormat="1">
      <c r="B163" s="218"/>
      <c r="C163" s="219"/>
      <c r="D163" s="220" t="s">
        <v>135</v>
      </c>
      <c r="E163" s="221" t="s">
        <v>1</v>
      </c>
      <c r="F163" s="222" t="s">
        <v>327</v>
      </c>
      <c r="G163" s="219"/>
      <c r="H163" s="221" t="s">
        <v>1</v>
      </c>
      <c r="I163" s="219"/>
      <c r="J163" s="219"/>
      <c r="K163" s="219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135</v>
      </c>
      <c r="AU163" s="227" t="s">
        <v>84</v>
      </c>
      <c r="AV163" s="12" t="s">
        <v>82</v>
      </c>
      <c r="AW163" s="12" t="s">
        <v>31</v>
      </c>
      <c r="AX163" s="12" t="s">
        <v>75</v>
      </c>
      <c r="AY163" s="227" t="s">
        <v>126</v>
      </c>
    </row>
    <row r="164" s="13" customFormat="1">
      <c r="B164" s="228"/>
      <c r="C164" s="229"/>
      <c r="D164" s="220" t="s">
        <v>135</v>
      </c>
      <c r="E164" s="230" t="s">
        <v>1</v>
      </c>
      <c r="F164" s="231" t="s">
        <v>328</v>
      </c>
      <c r="G164" s="229"/>
      <c r="H164" s="232">
        <v>0.16200000000000001</v>
      </c>
      <c r="I164" s="229"/>
      <c r="J164" s="229"/>
      <c r="K164" s="229"/>
      <c r="L164" s="233"/>
      <c r="M164" s="234"/>
      <c r="N164" s="235"/>
      <c r="O164" s="235"/>
      <c r="P164" s="235"/>
      <c r="Q164" s="235"/>
      <c r="R164" s="235"/>
      <c r="S164" s="235"/>
      <c r="T164" s="236"/>
      <c r="AT164" s="237" t="s">
        <v>135</v>
      </c>
      <c r="AU164" s="237" t="s">
        <v>84</v>
      </c>
      <c r="AV164" s="13" t="s">
        <v>84</v>
      </c>
      <c r="AW164" s="13" t="s">
        <v>31</v>
      </c>
      <c r="AX164" s="13" t="s">
        <v>75</v>
      </c>
      <c r="AY164" s="237" t="s">
        <v>126</v>
      </c>
    </row>
    <row r="165" s="14" customFormat="1">
      <c r="B165" s="238"/>
      <c r="C165" s="239"/>
      <c r="D165" s="220" t="s">
        <v>135</v>
      </c>
      <c r="E165" s="240" t="s">
        <v>1</v>
      </c>
      <c r="F165" s="241" t="s">
        <v>138</v>
      </c>
      <c r="G165" s="239"/>
      <c r="H165" s="242">
        <v>0.16200000000000001</v>
      </c>
      <c r="I165" s="239"/>
      <c r="J165" s="239"/>
      <c r="K165" s="239"/>
      <c r="L165" s="243"/>
      <c r="M165" s="244"/>
      <c r="N165" s="245"/>
      <c r="O165" s="245"/>
      <c r="P165" s="245"/>
      <c r="Q165" s="245"/>
      <c r="R165" s="245"/>
      <c r="S165" s="245"/>
      <c r="T165" s="246"/>
      <c r="AT165" s="247" t="s">
        <v>135</v>
      </c>
      <c r="AU165" s="247" t="s">
        <v>84</v>
      </c>
      <c r="AV165" s="14" t="s">
        <v>133</v>
      </c>
      <c r="AW165" s="14" t="s">
        <v>31</v>
      </c>
      <c r="AX165" s="14" t="s">
        <v>82</v>
      </c>
      <c r="AY165" s="247" t="s">
        <v>126</v>
      </c>
    </row>
    <row r="166" s="1" customFormat="1" ht="24" customHeight="1">
      <c r="B166" s="31"/>
      <c r="C166" s="206" t="s">
        <v>172</v>
      </c>
      <c r="D166" s="206" t="s">
        <v>128</v>
      </c>
      <c r="E166" s="207" t="s">
        <v>319</v>
      </c>
      <c r="F166" s="208" t="s">
        <v>320</v>
      </c>
      <c r="G166" s="209" t="s">
        <v>187</v>
      </c>
      <c r="H166" s="210">
        <v>5.0999999999999996</v>
      </c>
      <c r="I166" s="211">
        <v>262</v>
      </c>
      <c r="J166" s="211">
        <f>ROUND(I166*H166,2)</f>
        <v>1336.2000000000001</v>
      </c>
      <c r="K166" s="208" t="s">
        <v>132</v>
      </c>
      <c r="L166" s="36"/>
      <c r="M166" s="212" t="s">
        <v>1</v>
      </c>
      <c r="N166" s="213" t="s">
        <v>40</v>
      </c>
      <c r="O166" s="214">
        <v>0.083000000000000004</v>
      </c>
      <c r="P166" s="214">
        <f>O166*H166</f>
        <v>0.42330000000000001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AR166" s="216" t="s">
        <v>133</v>
      </c>
      <c r="AT166" s="216" t="s">
        <v>128</v>
      </c>
      <c r="AU166" s="216" t="s">
        <v>84</v>
      </c>
      <c r="AY166" s="16" t="s">
        <v>126</v>
      </c>
      <c r="BE166" s="217">
        <f>IF(N166="základní",J166,0)</f>
        <v>1336.2000000000001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6" t="s">
        <v>82</v>
      </c>
      <c r="BK166" s="217">
        <f>ROUND(I166*H166,2)</f>
        <v>1336.2000000000001</v>
      </c>
      <c r="BL166" s="16" t="s">
        <v>133</v>
      </c>
      <c r="BM166" s="216" t="s">
        <v>329</v>
      </c>
    </row>
    <row r="167" s="12" customFormat="1">
      <c r="B167" s="218"/>
      <c r="C167" s="219"/>
      <c r="D167" s="220" t="s">
        <v>135</v>
      </c>
      <c r="E167" s="221" t="s">
        <v>1</v>
      </c>
      <c r="F167" s="222" t="s">
        <v>330</v>
      </c>
      <c r="G167" s="219"/>
      <c r="H167" s="221" t="s">
        <v>1</v>
      </c>
      <c r="I167" s="219"/>
      <c r="J167" s="219"/>
      <c r="K167" s="219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135</v>
      </c>
      <c r="AU167" s="227" t="s">
        <v>84</v>
      </c>
      <c r="AV167" s="12" t="s">
        <v>82</v>
      </c>
      <c r="AW167" s="12" t="s">
        <v>31</v>
      </c>
      <c r="AX167" s="12" t="s">
        <v>75</v>
      </c>
      <c r="AY167" s="227" t="s">
        <v>126</v>
      </c>
    </row>
    <row r="168" s="13" customFormat="1">
      <c r="B168" s="228"/>
      <c r="C168" s="229"/>
      <c r="D168" s="220" t="s">
        <v>135</v>
      </c>
      <c r="E168" s="230" t="s">
        <v>1</v>
      </c>
      <c r="F168" s="231" t="s">
        <v>331</v>
      </c>
      <c r="G168" s="229"/>
      <c r="H168" s="232">
        <v>5.0999999999999996</v>
      </c>
      <c r="I168" s="229"/>
      <c r="J168" s="229"/>
      <c r="K168" s="229"/>
      <c r="L168" s="233"/>
      <c r="M168" s="234"/>
      <c r="N168" s="235"/>
      <c r="O168" s="235"/>
      <c r="P168" s="235"/>
      <c r="Q168" s="235"/>
      <c r="R168" s="235"/>
      <c r="S168" s="235"/>
      <c r="T168" s="236"/>
      <c r="AT168" s="237" t="s">
        <v>135</v>
      </c>
      <c r="AU168" s="237" t="s">
        <v>84</v>
      </c>
      <c r="AV168" s="13" t="s">
        <v>84</v>
      </c>
      <c r="AW168" s="13" t="s">
        <v>31</v>
      </c>
      <c r="AX168" s="13" t="s">
        <v>75</v>
      </c>
      <c r="AY168" s="237" t="s">
        <v>126</v>
      </c>
    </row>
    <row r="169" s="14" customFormat="1">
      <c r="B169" s="238"/>
      <c r="C169" s="239"/>
      <c r="D169" s="220" t="s">
        <v>135</v>
      </c>
      <c r="E169" s="240" t="s">
        <v>1</v>
      </c>
      <c r="F169" s="241" t="s">
        <v>138</v>
      </c>
      <c r="G169" s="239"/>
      <c r="H169" s="242">
        <v>5.0999999999999996</v>
      </c>
      <c r="I169" s="239"/>
      <c r="J169" s="239"/>
      <c r="K169" s="239"/>
      <c r="L169" s="243"/>
      <c r="M169" s="244"/>
      <c r="N169" s="245"/>
      <c r="O169" s="245"/>
      <c r="P169" s="245"/>
      <c r="Q169" s="245"/>
      <c r="R169" s="245"/>
      <c r="S169" s="245"/>
      <c r="T169" s="246"/>
      <c r="AT169" s="247" t="s">
        <v>135</v>
      </c>
      <c r="AU169" s="247" t="s">
        <v>84</v>
      </c>
      <c r="AV169" s="14" t="s">
        <v>133</v>
      </c>
      <c r="AW169" s="14" t="s">
        <v>31</v>
      </c>
      <c r="AX169" s="14" t="s">
        <v>82</v>
      </c>
      <c r="AY169" s="247" t="s">
        <v>126</v>
      </c>
    </row>
    <row r="170" s="1" customFormat="1" ht="16.5" customHeight="1">
      <c r="B170" s="31"/>
      <c r="C170" s="206" t="s">
        <v>177</v>
      </c>
      <c r="D170" s="206" t="s">
        <v>128</v>
      </c>
      <c r="E170" s="207" t="s">
        <v>332</v>
      </c>
      <c r="F170" s="208" t="s">
        <v>333</v>
      </c>
      <c r="G170" s="209" t="s">
        <v>187</v>
      </c>
      <c r="H170" s="210">
        <v>48.600000000000001</v>
      </c>
      <c r="I170" s="211">
        <v>190</v>
      </c>
      <c r="J170" s="211">
        <f>ROUND(I170*H170,2)</f>
        <v>9234</v>
      </c>
      <c r="K170" s="208" t="s">
        <v>132</v>
      </c>
      <c r="L170" s="36"/>
      <c r="M170" s="212" t="s">
        <v>1</v>
      </c>
      <c r="N170" s="213" t="s">
        <v>40</v>
      </c>
      <c r="O170" s="214">
        <v>0.65200000000000002</v>
      </c>
      <c r="P170" s="214">
        <f>O170*H170</f>
        <v>31.687200000000001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AR170" s="216" t="s">
        <v>133</v>
      </c>
      <c r="AT170" s="216" t="s">
        <v>128</v>
      </c>
      <c r="AU170" s="216" t="s">
        <v>84</v>
      </c>
      <c r="AY170" s="16" t="s">
        <v>126</v>
      </c>
      <c r="BE170" s="217">
        <f>IF(N170="základní",J170,0)</f>
        <v>9234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6" t="s">
        <v>82</v>
      </c>
      <c r="BK170" s="217">
        <f>ROUND(I170*H170,2)</f>
        <v>9234</v>
      </c>
      <c r="BL170" s="16" t="s">
        <v>133</v>
      </c>
      <c r="BM170" s="216" t="s">
        <v>334</v>
      </c>
    </row>
    <row r="171" s="12" customFormat="1">
      <c r="B171" s="218"/>
      <c r="C171" s="219"/>
      <c r="D171" s="220" t="s">
        <v>135</v>
      </c>
      <c r="E171" s="221" t="s">
        <v>1</v>
      </c>
      <c r="F171" s="222" t="s">
        <v>335</v>
      </c>
      <c r="G171" s="219"/>
      <c r="H171" s="221" t="s">
        <v>1</v>
      </c>
      <c r="I171" s="219"/>
      <c r="J171" s="219"/>
      <c r="K171" s="219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135</v>
      </c>
      <c r="AU171" s="227" t="s">
        <v>84</v>
      </c>
      <c r="AV171" s="12" t="s">
        <v>82</v>
      </c>
      <c r="AW171" s="12" t="s">
        <v>31</v>
      </c>
      <c r="AX171" s="12" t="s">
        <v>75</v>
      </c>
      <c r="AY171" s="227" t="s">
        <v>126</v>
      </c>
    </row>
    <row r="172" s="13" customFormat="1">
      <c r="B172" s="228"/>
      <c r="C172" s="229"/>
      <c r="D172" s="220" t="s">
        <v>135</v>
      </c>
      <c r="E172" s="230" t="s">
        <v>1</v>
      </c>
      <c r="F172" s="231" t="s">
        <v>336</v>
      </c>
      <c r="G172" s="229"/>
      <c r="H172" s="232">
        <v>48.600000000000001</v>
      </c>
      <c r="I172" s="229"/>
      <c r="J172" s="229"/>
      <c r="K172" s="229"/>
      <c r="L172" s="233"/>
      <c r="M172" s="234"/>
      <c r="N172" s="235"/>
      <c r="O172" s="235"/>
      <c r="P172" s="235"/>
      <c r="Q172" s="235"/>
      <c r="R172" s="235"/>
      <c r="S172" s="235"/>
      <c r="T172" s="236"/>
      <c r="AT172" s="237" t="s">
        <v>135</v>
      </c>
      <c r="AU172" s="237" t="s">
        <v>84</v>
      </c>
      <c r="AV172" s="13" t="s">
        <v>84</v>
      </c>
      <c r="AW172" s="13" t="s">
        <v>31</v>
      </c>
      <c r="AX172" s="13" t="s">
        <v>75</v>
      </c>
      <c r="AY172" s="237" t="s">
        <v>126</v>
      </c>
    </row>
    <row r="173" s="14" customFormat="1">
      <c r="B173" s="238"/>
      <c r="C173" s="239"/>
      <c r="D173" s="220" t="s">
        <v>135</v>
      </c>
      <c r="E173" s="240" t="s">
        <v>1</v>
      </c>
      <c r="F173" s="241" t="s">
        <v>138</v>
      </c>
      <c r="G173" s="239"/>
      <c r="H173" s="242">
        <v>48.600000000000001</v>
      </c>
      <c r="I173" s="239"/>
      <c r="J173" s="239"/>
      <c r="K173" s="239"/>
      <c r="L173" s="243"/>
      <c r="M173" s="244"/>
      <c r="N173" s="245"/>
      <c r="O173" s="245"/>
      <c r="P173" s="245"/>
      <c r="Q173" s="245"/>
      <c r="R173" s="245"/>
      <c r="S173" s="245"/>
      <c r="T173" s="246"/>
      <c r="AT173" s="247" t="s">
        <v>135</v>
      </c>
      <c r="AU173" s="247" t="s">
        <v>84</v>
      </c>
      <c r="AV173" s="14" t="s">
        <v>133</v>
      </c>
      <c r="AW173" s="14" t="s">
        <v>31</v>
      </c>
      <c r="AX173" s="14" t="s">
        <v>82</v>
      </c>
      <c r="AY173" s="247" t="s">
        <v>126</v>
      </c>
    </row>
    <row r="174" s="1" customFormat="1" ht="16.5" customHeight="1">
      <c r="B174" s="31"/>
      <c r="C174" s="206" t="s">
        <v>184</v>
      </c>
      <c r="D174" s="206" t="s">
        <v>128</v>
      </c>
      <c r="E174" s="207" t="s">
        <v>332</v>
      </c>
      <c r="F174" s="208" t="s">
        <v>333</v>
      </c>
      <c r="G174" s="209" t="s">
        <v>187</v>
      </c>
      <c r="H174" s="210">
        <v>0.16200000000000001</v>
      </c>
      <c r="I174" s="211">
        <v>190</v>
      </c>
      <c r="J174" s="211">
        <f>ROUND(I174*H174,2)</f>
        <v>30.780000000000001</v>
      </c>
      <c r="K174" s="208" t="s">
        <v>132</v>
      </c>
      <c r="L174" s="36"/>
      <c r="M174" s="212" t="s">
        <v>1</v>
      </c>
      <c r="N174" s="213" t="s">
        <v>40</v>
      </c>
      <c r="O174" s="214">
        <v>0.65200000000000002</v>
      </c>
      <c r="P174" s="214">
        <f>O174*H174</f>
        <v>0.10562400000000001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AR174" s="216" t="s">
        <v>133</v>
      </c>
      <c r="AT174" s="216" t="s">
        <v>128</v>
      </c>
      <c r="AU174" s="216" t="s">
        <v>84</v>
      </c>
      <c r="AY174" s="16" t="s">
        <v>126</v>
      </c>
      <c r="BE174" s="217">
        <f>IF(N174="základní",J174,0)</f>
        <v>30.780000000000001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6" t="s">
        <v>82</v>
      </c>
      <c r="BK174" s="217">
        <f>ROUND(I174*H174,2)</f>
        <v>30.780000000000001</v>
      </c>
      <c r="BL174" s="16" t="s">
        <v>133</v>
      </c>
      <c r="BM174" s="216" t="s">
        <v>337</v>
      </c>
    </row>
    <row r="175" s="12" customFormat="1">
      <c r="B175" s="218"/>
      <c r="C175" s="219"/>
      <c r="D175" s="220" t="s">
        <v>135</v>
      </c>
      <c r="E175" s="221" t="s">
        <v>1</v>
      </c>
      <c r="F175" s="222" t="s">
        <v>327</v>
      </c>
      <c r="G175" s="219"/>
      <c r="H175" s="221" t="s">
        <v>1</v>
      </c>
      <c r="I175" s="219"/>
      <c r="J175" s="219"/>
      <c r="K175" s="219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135</v>
      </c>
      <c r="AU175" s="227" t="s">
        <v>84</v>
      </c>
      <c r="AV175" s="12" t="s">
        <v>82</v>
      </c>
      <c r="AW175" s="12" t="s">
        <v>31</v>
      </c>
      <c r="AX175" s="12" t="s">
        <v>75</v>
      </c>
      <c r="AY175" s="227" t="s">
        <v>126</v>
      </c>
    </row>
    <row r="176" s="13" customFormat="1">
      <c r="B176" s="228"/>
      <c r="C176" s="229"/>
      <c r="D176" s="220" t="s">
        <v>135</v>
      </c>
      <c r="E176" s="230" t="s">
        <v>1</v>
      </c>
      <c r="F176" s="231" t="s">
        <v>328</v>
      </c>
      <c r="G176" s="229"/>
      <c r="H176" s="232">
        <v>0.16200000000000001</v>
      </c>
      <c r="I176" s="229"/>
      <c r="J176" s="229"/>
      <c r="K176" s="229"/>
      <c r="L176" s="233"/>
      <c r="M176" s="234"/>
      <c r="N176" s="235"/>
      <c r="O176" s="235"/>
      <c r="P176" s="235"/>
      <c r="Q176" s="235"/>
      <c r="R176" s="235"/>
      <c r="S176" s="235"/>
      <c r="T176" s="236"/>
      <c r="AT176" s="237" t="s">
        <v>135</v>
      </c>
      <c r="AU176" s="237" t="s">
        <v>84</v>
      </c>
      <c r="AV176" s="13" t="s">
        <v>84</v>
      </c>
      <c r="AW176" s="13" t="s">
        <v>31</v>
      </c>
      <c r="AX176" s="13" t="s">
        <v>75</v>
      </c>
      <c r="AY176" s="237" t="s">
        <v>126</v>
      </c>
    </row>
    <row r="177" s="14" customFormat="1">
      <c r="B177" s="238"/>
      <c r="C177" s="239"/>
      <c r="D177" s="220" t="s">
        <v>135</v>
      </c>
      <c r="E177" s="240" t="s">
        <v>1</v>
      </c>
      <c r="F177" s="241" t="s">
        <v>138</v>
      </c>
      <c r="G177" s="239"/>
      <c r="H177" s="242">
        <v>0.16200000000000001</v>
      </c>
      <c r="I177" s="239"/>
      <c r="J177" s="239"/>
      <c r="K177" s="239"/>
      <c r="L177" s="243"/>
      <c r="M177" s="244"/>
      <c r="N177" s="245"/>
      <c r="O177" s="245"/>
      <c r="P177" s="245"/>
      <c r="Q177" s="245"/>
      <c r="R177" s="245"/>
      <c r="S177" s="245"/>
      <c r="T177" s="246"/>
      <c r="AT177" s="247" t="s">
        <v>135</v>
      </c>
      <c r="AU177" s="247" t="s">
        <v>84</v>
      </c>
      <c r="AV177" s="14" t="s">
        <v>133</v>
      </c>
      <c r="AW177" s="14" t="s">
        <v>31</v>
      </c>
      <c r="AX177" s="14" t="s">
        <v>82</v>
      </c>
      <c r="AY177" s="247" t="s">
        <v>126</v>
      </c>
    </row>
    <row r="178" s="1" customFormat="1" ht="16.5" customHeight="1">
      <c r="B178" s="31"/>
      <c r="C178" s="206" t="s">
        <v>191</v>
      </c>
      <c r="D178" s="206" t="s">
        <v>128</v>
      </c>
      <c r="E178" s="207" t="s">
        <v>332</v>
      </c>
      <c r="F178" s="208" t="s">
        <v>333</v>
      </c>
      <c r="G178" s="209" t="s">
        <v>187</v>
      </c>
      <c r="H178" s="210">
        <v>0.053999999999999999</v>
      </c>
      <c r="I178" s="211">
        <v>190</v>
      </c>
      <c r="J178" s="211">
        <f>ROUND(I178*H178,2)</f>
        <v>10.26</v>
      </c>
      <c r="K178" s="208" t="s">
        <v>132</v>
      </c>
      <c r="L178" s="36"/>
      <c r="M178" s="212" t="s">
        <v>1</v>
      </c>
      <c r="N178" s="213" t="s">
        <v>40</v>
      </c>
      <c r="O178" s="214">
        <v>0.65200000000000002</v>
      </c>
      <c r="P178" s="214">
        <f>O178*H178</f>
        <v>0.035208000000000003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AR178" s="216" t="s">
        <v>133</v>
      </c>
      <c r="AT178" s="216" t="s">
        <v>128</v>
      </c>
      <c r="AU178" s="216" t="s">
        <v>84</v>
      </c>
      <c r="AY178" s="16" t="s">
        <v>126</v>
      </c>
      <c r="BE178" s="217">
        <f>IF(N178="základní",J178,0)</f>
        <v>10.26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6" t="s">
        <v>82</v>
      </c>
      <c r="BK178" s="217">
        <f>ROUND(I178*H178,2)</f>
        <v>10.26</v>
      </c>
      <c r="BL178" s="16" t="s">
        <v>133</v>
      </c>
      <c r="BM178" s="216" t="s">
        <v>338</v>
      </c>
    </row>
    <row r="179" s="12" customFormat="1">
      <c r="B179" s="218"/>
      <c r="C179" s="219"/>
      <c r="D179" s="220" t="s">
        <v>135</v>
      </c>
      <c r="E179" s="221" t="s">
        <v>1</v>
      </c>
      <c r="F179" s="222" t="s">
        <v>324</v>
      </c>
      <c r="G179" s="219"/>
      <c r="H179" s="221" t="s">
        <v>1</v>
      </c>
      <c r="I179" s="219"/>
      <c r="J179" s="219"/>
      <c r="K179" s="219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135</v>
      </c>
      <c r="AU179" s="227" t="s">
        <v>84</v>
      </c>
      <c r="AV179" s="12" t="s">
        <v>82</v>
      </c>
      <c r="AW179" s="12" t="s">
        <v>31</v>
      </c>
      <c r="AX179" s="12" t="s">
        <v>75</v>
      </c>
      <c r="AY179" s="227" t="s">
        <v>126</v>
      </c>
    </row>
    <row r="180" s="13" customFormat="1">
      <c r="B180" s="228"/>
      <c r="C180" s="229"/>
      <c r="D180" s="220" t="s">
        <v>135</v>
      </c>
      <c r="E180" s="230" t="s">
        <v>1</v>
      </c>
      <c r="F180" s="231" t="s">
        <v>325</v>
      </c>
      <c r="G180" s="229"/>
      <c r="H180" s="232">
        <v>0.053999999999999999</v>
      </c>
      <c r="I180" s="229"/>
      <c r="J180" s="229"/>
      <c r="K180" s="229"/>
      <c r="L180" s="233"/>
      <c r="M180" s="234"/>
      <c r="N180" s="235"/>
      <c r="O180" s="235"/>
      <c r="P180" s="235"/>
      <c r="Q180" s="235"/>
      <c r="R180" s="235"/>
      <c r="S180" s="235"/>
      <c r="T180" s="236"/>
      <c r="AT180" s="237" t="s">
        <v>135</v>
      </c>
      <c r="AU180" s="237" t="s">
        <v>84</v>
      </c>
      <c r="AV180" s="13" t="s">
        <v>84</v>
      </c>
      <c r="AW180" s="13" t="s">
        <v>31</v>
      </c>
      <c r="AX180" s="13" t="s">
        <v>75</v>
      </c>
      <c r="AY180" s="237" t="s">
        <v>126</v>
      </c>
    </row>
    <row r="181" s="14" customFormat="1">
      <c r="B181" s="238"/>
      <c r="C181" s="239"/>
      <c r="D181" s="220" t="s">
        <v>135</v>
      </c>
      <c r="E181" s="240" t="s">
        <v>1</v>
      </c>
      <c r="F181" s="241" t="s">
        <v>138</v>
      </c>
      <c r="G181" s="239"/>
      <c r="H181" s="242">
        <v>0.053999999999999999</v>
      </c>
      <c r="I181" s="239"/>
      <c r="J181" s="239"/>
      <c r="K181" s="239"/>
      <c r="L181" s="243"/>
      <c r="M181" s="244"/>
      <c r="N181" s="245"/>
      <c r="O181" s="245"/>
      <c r="P181" s="245"/>
      <c r="Q181" s="245"/>
      <c r="R181" s="245"/>
      <c r="S181" s="245"/>
      <c r="T181" s="246"/>
      <c r="AT181" s="247" t="s">
        <v>135</v>
      </c>
      <c r="AU181" s="247" t="s">
        <v>84</v>
      </c>
      <c r="AV181" s="14" t="s">
        <v>133</v>
      </c>
      <c r="AW181" s="14" t="s">
        <v>31</v>
      </c>
      <c r="AX181" s="14" t="s">
        <v>82</v>
      </c>
      <c r="AY181" s="247" t="s">
        <v>126</v>
      </c>
    </row>
    <row r="182" s="1" customFormat="1" ht="16.5" customHeight="1">
      <c r="B182" s="31"/>
      <c r="C182" s="206" t="s">
        <v>196</v>
      </c>
      <c r="D182" s="206" t="s">
        <v>128</v>
      </c>
      <c r="E182" s="207" t="s">
        <v>339</v>
      </c>
      <c r="F182" s="208" t="s">
        <v>340</v>
      </c>
      <c r="G182" s="209" t="s">
        <v>187</v>
      </c>
      <c r="H182" s="210">
        <v>138</v>
      </c>
      <c r="I182" s="211">
        <v>17.199999999999999</v>
      </c>
      <c r="J182" s="211">
        <f>ROUND(I182*H182,2)</f>
        <v>2373.5999999999999</v>
      </c>
      <c r="K182" s="208" t="s">
        <v>132</v>
      </c>
      <c r="L182" s="36"/>
      <c r="M182" s="212" t="s">
        <v>1</v>
      </c>
      <c r="N182" s="213" t="s">
        <v>40</v>
      </c>
      <c r="O182" s="214">
        <v>0.0089999999999999993</v>
      </c>
      <c r="P182" s="214">
        <f>O182*H182</f>
        <v>1.242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AR182" s="216" t="s">
        <v>133</v>
      </c>
      <c r="AT182" s="216" t="s">
        <v>128</v>
      </c>
      <c r="AU182" s="216" t="s">
        <v>84</v>
      </c>
      <c r="AY182" s="16" t="s">
        <v>126</v>
      </c>
      <c r="BE182" s="217">
        <f>IF(N182="základní",J182,0)</f>
        <v>2373.5999999999999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6" t="s">
        <v>82</v>
      </c>
      <c r="BK182" s="217">
        <f>ROUND(I182*H182,2)</f>
        <v>2373.5999999999999</v>
      </c>
      <c r="BL182" s="16" t="s">
        <v>133</v>
      </c>
      <c r="BM182" s="216" t="s">
        <v>341</v>
      </c>
    </row>
    <row r="183" s="12" customFormat="1">
      <c r="B183" s="218"/>
      <c r="C183" s="219"/>
      <c r="D183" s="220" t="s">
        <v>135</v>
      </c>
      <c r="E183" s="221" t="s">
        <v>1</v>
      </c>
      <c r="F183" s="222" t="s">
        <v>322</v>
      </c>
      <c r="G183" s="219"/>
      <c r="H183" s="221" t="s">
        <v>1</v>
      </c>
      <c r="I183" s="219"/>
      <c r="J183" s="219"/>
      <c r="K183" s="219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135</v>
      </c>
      <c r="AU183" s="227" t="s">
        <v>84</v>
      </c>
      <c r="AV183" s="12" t="s">
        <v>82</v>
      </c>
      <c r="AW183" s="12" t="s">
        <v>31</v>
      </c>
      <c r="AX183" s="12" t="s">
        <v>75</v>
      </c>
      <c r="AY183" s="227" t="s">
        <v>126</v>
      </c>
    </row>
    <row r="184" s="13" customFormat="1">
      <c r="B184" s="228"/>
      <c r="C184" s="229"/>
      <c r="D184" s="220" t="s">
        <v>135</v>
      </c>
      <c r="E184" s="230" t="s">
        <v>1</v>
      </c>
      <c r="F184" s="231" t="s">
        <v>299</v>
      </c>
      <c r="G184" s="229"/>
      <c r="H184" s="232">
        <v>138</v>
      </c>
      <c r="I184" s="229"/>
      <c r="J184" s="229"/>
      <c r="K184" s="229"/>
      <c r="L184" s="233"/>
      <c r="M184" s="234"/>
      <c r="N184" s="235"/>
      <c r="O184" s="235"/>
      <c r="P184" s="235"/>
      <c r="Q184" s="235"/>
      <c r="R184" s="235"/>
      <c r="S184" s="235"/>
      <c r="T184" s="236"/>
      <c r="AT184" s="237" t="s">
        <v>135</v>
      </c>
      <c r="AU184" s="237" t="s">
        <v>84</v>
      </c>
      <c r="AV184" s="13" t="s">
        <v>84</v>
      </c>
      <c r="AW184" s="13" t="s">
        <v>31</v>
      </c>
      <c r="AX184" s="13" t="s">
        <v>75</v>
      </c>
      <c r="AY184" s="237" t="s">
        <v>126</v>
      </c>
    </row>
    <row r="185" s="14" customFormat="1">
      <c r="B185" s="238"/>
      <c r="C185" s="239"/>
      <c r="D185" s="220" t="s">
        <v>135</v>
      </c>
      <c r="E185" s="240" t="s">
        <v>1</v>
      </c>
      <c r="F185" s="241" t="s">
        <v>138</v>
      </c>
      <c r="G185" s="239"/>
      <c r="H185" s="242">
        <v>138</v>
      </c>
      <c r="I185" s="239"/>
      <c r="J185" s="239"/>
      <c r="K185" s="239"/>
      <c r="L185" s="243"/>
      <c r="M185" s="244"/>
      <c r="N185" s="245"/>
      <c r="O185" s="245"/>
      <c r="P185" s="245"/>
      <c r="Q185" s="245"/>
      <c r="R185" s="245"/>
      <c r="S185" s="245"/>
      <c r="T185" s="246"/>
      <c r="AT185" s="247" t="s">
        <v>135</v>
      </c>
      <c r="AU185" s="247" t="s">
        <v>84</v>
      </c>
      <c r="AV185" s="14" t="s">
        <v>133</v>
      </c>
      <c r="AW185" s="14" t="s">
        <v>31</v>
      </c>
      <c r="AX185" s="14" t="s">
        <v>82</v>
      </c>
      <c r="AY185" s="247" t="s">
        <v>126</v>
      </c>
    </row>
    <row r="186" s="1" customFormat="1" ht="16.5" customHeight="1">
      <c r="B186" s="31"/>
      <c r="C186" s="206" t="s">
        <v>8</v>
      </c>
      <c r="D186" s="206" t="s">
        <v>128</v>
      </c>
      <c r="E186" s="207" t="s">
        <v>339</v>
      </c>
      <c r="F186" s="208" t="s">
        <v>340</v>
      </c>
      <c r="G186" s="209" t="s">
        <v>187</v>
      </c>
      <c r="H186" s="210">
        <v>0.053999999999999999</v>
      </c>
      <c r="I186" s="211">
        <v>17.199999999999999</v>
      </c>
      <c r="J186" s="211">
        <f>ROUND(I186*H186,2)</f>
        <v>0.93000000000000005</v>
      </c>
      <c r="K186" s="208" t="s">
        <v>132</v>
      </c>
      <c r="L186" s="36"/>
      <c r="M186" s="212" t="s">
        <v>1</v>
      </c>
      <c r="N186" s="213" t="s">
        <v>40</v>
      </c>
      <c r="O186" s="214">
        <v>0.0089999999999999993</v>
      </c>
      <c r="P186" s="214">
        <f>O186*H186</f>
        <v>0.00048599999999999994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AR186" s="216" t="s">
        <v>133</v>
      </c>
      <c r="AT186" s="216" t="s">
        <v>128</v>
      </c>
      <c r="AU186" s="216" t="s">
        <v>84</v>
      </c>
      <c r="AY186" s="16" t="s">
        <v>126</v>
      </c>
      <c r="BE186" s="217">
        <f>IF(N186="základní",J186,0)</f>
        <v>0.93000000000000005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6" t="s">
        <v>82</v>
      </c>
      <c r="BK186" s="217">
        <f>ROUND(I186*H186,2)</f>
        <v>0.93000000000000005</v>
      </c>
      <c r="BL186" s="16" t="s">
        <v>133</v>
      </c>
      <c r="BM186" s="216" t="s">
        <v>342</v>
      </c>
    </row>
    <row r="187" s="12" customFormat="1">
      <c r="B187" s="218"/>
      <c r="C187" s="219"/>
      <c r="D187" s="220" t="s">
        <v>135</v>
      </c>
      <c r="E187" s="221" t="s">
        <v>1</v>
      </c>
      <c r="F187" s="222" t="s">
        <v>324</v>
      </c>
      <c r="G187" s="219"/>
      <c r="H187" s="221" t="s">
        <v>1</v>
      </c>
      <c r="I187" s="219"/>
      <c r="J187" s="219"/>
      <c r="K187" s="219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135</v>
      </c>
      <c r="AU187" s="227" t="s">
        <v>84</v>
      </c>
      <c r="AV187" s="12" t="s">
        <v>82</v>
      </c>
      <c r="AW187" s="12" t="s">
        <v>31</v>
      </c>
      <c r="AX187" s="12" t="s">
        <v>75</v>
      </c>
      <c r="AY187" s="227" t="s">
        <v>126</v>
      </c>
    </row>
    <row r="188" s="13" customFormat="1">
      <c r="B188" s="228"/>
      <c r="C188" s="229"/>
      <c r="D188" s="220" t="s">
        <v>135</v>
      </c>
      <c r="E188" s="230" t="s">
        <v>1</v>
      </c>
      <c r="F188" s="231" t="s">
        <v>325</v>
      </c>
      <c r="G188" s="229"/>
      <c r="H188" s="232">
        <v>0.053999999999999999</v>
      </c>
      <c r="I188" s="229"/>
      <c r="J188" s="229"/>
      <c r="K188" s="229"/>
      <c r="L188" s="233"/>
      <c r="M188" s="234"/>
      <c r="N188" s="235"/>
      <c r="O188" s="235"/>
      <c r="P188" s="235"/>
      <c r="Q188" s="235"/>
      <c r="R188" s="235"/>
      <c r="S188" s="235"/>
      <c r="T188" s="236"/>
      <c r="AT188" s="237" t="s">
        <v>135</v>
      </c>
      <c r="AU188" s="237" t="s">
        <v>84</v>
      </c>
      <c r="AV188" s="13" t="s">
        <v>84</v>
      </c>
      <c r="AW188" s="13" t="s">
        <v>31</v>
      </c>
      <c r="AX188" s="13" t="s">
        <v>75</v>
      </c>
      <c r="AY188" s="237" t="s">
        <v>126</v>
      </c>
    </row>
    <row r="189" s="14" customFormat="1">
      <c r="B189" s="238"/>
      <c r="C189" s="239"/>
      <c r="D189" s="220" t="s">
        <v>135</v>
      </c>
      <c r="E189" s="240" t="s">
        <v>1</v>
      </c>
      <c r="F189" s="241" t="s">
        <v>138</v>
      </c>
      <c r="G189" s="239"/>
      <c r="H189" s="242">
        <v>0.053999999999999999</v>
      </c>
      <c r="I189" s="239"/>
      <c r="J189" s="239"/>
      <c r="K189" s="239"/>
      <c r="L189" s="243"/>
      <c r="M189" s="244"/>
      <c r="N189" s="245"/>
      <c r="O189" s="245"/>
      <c r="P189" s="245"/>
      <c r="Q189" s="245"/>
      <c r="R189" s="245"/>
      <c r="S189" s="245"/>
      <c r="T189" s="246"/>
      <c r="AT189" s="247" t="s">
        <v>135</v>
      </c>
      <c r="AU189" s="247" t="s">
        <v>84</v>
      </c>
      <c r="AV189" s="14" t="s">
        <v>133</v>
      </c>
      <c r="AW189" s="14" t="s">
        <v>31</v>
      </c>
      <c r="AX189" s="14" t="s">
        <v>82</v>
      </c>
      <c r="AY189" s="247" t="s">
        <v>126</v>
      </c>
    </row>
    <row r="190" s="1" customFormat="1" ht="16.5" customHeight="1">
      <c r="B190" s="31"/>
      <c r="C190" s="206" t="s">
        <v>205</v>
      </c>
      <c r="D190" s="206" t="s">
        <v>128</v>
      </c>
      <c r="E190" s="207" t="s">
        <v>339</v>
      </c>
      <c r="F190" s="208" t="s">
        <v>340</v>
      </c>
      <c r="G190" s="209" t="s">
        <v>187</v>
      </c>
      <c r="H190" s="210">
        <v>0.16200000000000001</v>
      </c>
      <c r="I190" s="211">
        <v>17.199999999999999</v>
      </c>
      <c r="J190" s="211">
        <f>ROUND(I190*H190,2)</f>
        <v>2.79</v>
      </c>
      <c r="K190" s="208" t="s">
        <v>132</v>
      </c>
      <c r="L190" s="36"/>
      <c r="M190" s="212" t="s">
        <v>1</v>
      </c>
      <c r="N190" s="213" t="s">
        <v>40</v>
      </c>
      <c r="O190" s="214">
        <v>0.0089999999999999993</v>
      </c>
      <c r="P190" s="214">
        <f>O190*H190</f>
        <v>0.0014579999999999999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AR190" s="216" t="s">
        <v>133</v>
      </c>
      <c r="AT190" s="216" t="s">
        <v>128</v>
      </c>
      <c r="AU190" s="216" t="s">
        <v>84</v>
      </c>
      <c r="AY190" s="16" t="s">
        <v>126</v>
      </c>
      <c r="BE190" s="217">
        <f>IF(N190="základní",J190,0)</f>
        <v>2.79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6" t="s">
        <v>82</v>
      </c>
      <c r="BK190" s="217">
        <f>ROUND(I190*H190,2)</f>
        <v>2.79</v>
      </c>
      <c r="BL190" s="16" t="s">
        <v>133</v>
      </c>
      <c r="BM190" s="216" t="s">
        <v>343</v>
      </c>
    </row>
    <row r="191" s="12" customFormat="1">
      <c r="B191" s="218"/>
      <c r="C191" s="219"/>
      <c r="D191" s="220" t="s">
        <v>135</v>
      </c>
      <c r="E191" s="221" t="s">
        <v>1</v>
      </c>
      <c r="F191" s="222" t="s">
        <v>344</v>
      </c>
      <c r="G191" s="219"/>
      <c r="H191" s="221" t="s">
        <v>1</v>
      </c>
      <c r="I191" s="219"/>
      <c r="J191" s="219"/>
      <c r="K191" s="219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135</v>
      </c>
      <c r="AU191" s="227" t="s">
        <v>84</v>
      </c>
      <c r="AV191" s="12" t="s">
        <v>82</v>
      </c>
      <c r="AW191" s="12" t="s">
        <v>31</v>
      </c>
      <c r="AX191" s="12" t="s">
        <v>75</v>
      </c>
      <c r="AY191" s="227" t="s">
        <v>126</v>
      </c>
    </row>
    <row r="192" s="13" customFormat="1">
      <c r="B192" s="228"/>
      <c r="C192" s="229"/>
      <c r="D192" s="220" t="s">
        <v>135</v>
      </c>
      <c r="E192" s="230" t="s">
        <v>1</v>
      </c>
      <c r="F192" s="231" t="s">
        <v>328</v>
      </c>
      <c r="G192" s="229"/>
      <c r="H192" s="232">
        <v>0.16200000000000001</v>
      </c>
      <c r="I192" s="229"/>
      <c r="J192" s="229"/>
      <c r="K192" s="229"/>
      <c r="L192" s="233"/>
      <c r="M192" s="234"/>
      <c r="N192" s="235"/>
      <c r="O192" s="235"/>
      <c r="P192" s="235"/>
      <c r="Q192" s="235"/>
      <c r="R192" s="235"/>
      <c r="S192" s="235"/>
      <c r="T192" s="236"/>
      <c r="AT192" s="237" t="s">
        <v>135</v>
      </c>
      <c r="AU192" s="237" t="s">
        <v>84</v>
      </c>
      <c r="AV192" s="13" t="s">
        <v>84</v>
      </c>
      <c r="AW192" s="13" t="s">
        <v>31</v>
      </c>
      <c r="AX192" s="13" t="s">
        <v>75</v>
      </c>
      <c r="AY192" s="237" t="s">
        <v>126</v>
      </c>
    </row>
    <row r="193" s="14" customFormat="1">
      <c r="B193" s="238"/>
      <c r="C193" s="239"/>
      <c r="D193" s="220" t="s">
        <v>135</v>
      </c>
      <c r="E193" s="240" t="s">
        <v>1</v>
      </c>
      <c r="F193" s="241" t="s">
        <v>138</v>
      </c>
      <c r="G193" s="239"/>
      <c r="H193" s="242">
        <v>0.16200000000000001</v>
      </c>
      <c r="I193" s="239"/>
      <c r="J193" s="239"/>
      <c r="K193" s="239"/>
      <c r="L193" s="243"/>
      <c r="M193" s="244"/>
      <c r="N193" s="245"/>
      <c r="O193" s="245"/>
      <c r="P193" s="245"/>
      <c r="Q193" s="245"/>
      <c r="R193" s="245"/>
      <c r="S193" s="245"/>
      <c r="T193" s="246"/>
      <c r="AT193" s="247" t="s">
        <v>135</v>
      </c>
      <c r="AU193" s="247" t="s">
        <v>84</v>
      </c>
      <c r="AV193" s="14" t="s">
        <v>133</v>
      </c>
      <c r="AW193" s="14" t="s">
        <v>31</v>
      </c>
      <c r="AX193" s="14" t="s">
        <v>82</v>
      </c>
      <c r="AY193" s="247" t="s">
        <v>126</v>
      </c>
    </row>
    <row r="194" s="1" customFormat="1" ht="24" customHeight="1">
      <c r="B194" s="31"/>
      <c r="C194" s="206" t="s">
        <v>209</v>
      </c>
      <c r="D194" s="206" t="s">
        <v>128</v>
      </c>
      <c r="E194" s="207" t="s">
        <v>345</v>
      </c>
      <c r="F194" s="208" t="s">
        <v>346</v>
      </c>
      <c r="G194" s="209" t="s">
        <v>227</v>
      </c>
      <c r="H194" s="210">
        <v>248.40000000000001</v>
      </c>
      <c r="I194" s="211">
        <v>140</v>
      </c>
      <c r="J194" s="211">
        <f>ROUND(I194*H194,2)</f>
        <v>34776</v>
      </c>
      <c r="K194" s="208" t="s">
        <v>132</v>
      </c>
      <c r="L194" s="36"/>
      <c r="M194" s="212" t="s">
        <v>1</v>
      </c>
      <c r="N194" s="213" t="s">
        <v>40</v>
      </c>
      <c r="O194" s="214">
        <v>0</v>
      </c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AR194" s="216" t="s">
        <v>133</v>
      </c>
      <c r="AT194" s="216" t="s">
        <v>128</v>
      </c>
      <c r="AU194" s="216" t="s">
        <v>84</v>
      </c>
      <c r="AY194" s="16" t="s">
        <v>126</v>
      </c>
      <c r="BE194" s="217">
        <f>IF(N194="základní",J194,0)</f>
        <v>34776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6" t="s">
        <v>82</v>
      </c>
      <c r="BK194" s="217">
        <f>ROUND(I194*H194,2)</f>
        <v>34776</v>
      </c>
      <c r="BL194" s="16" t="s">
        <v>133</v>
      </c>
      <c r="BM194" s="216" t="s">
        <v>347</v>
      </c>
    </row>
    <row r="195" s="12" customFormat="1">
      <c r="B195" s="218"/>
      <c r="C195" s="219"/>
      <c r="D195" s="220" t="s">
        <v>135</v>
      </c>
      <c r="E195" s="221" t="s">
        <v>1</v>
      </c>
      <c r="F195" s="222" t="s">
        <v>298</v>
      </c>
      <c r="G195" s="219"/>
      <c r="H195" s="221" t="s">
        <v>1</v>
      </c>
      <c r="I195" s="219"/>
      <c r="J195" s="219"/>
      <c r="K195" s="219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135</v>
      </c>
      <c r="AU195" s="227" t="s">
        <v>84</v>
      </c>
      <c r="AV195" s="12" t="s">
        <v>82</v>
      </c>
      <c r="AW195" s="12" t="s">
        <v>31</v>
      </c>
      <c r="AX195" s="12" t="s">
        <v>75</v>
      </c>
      <c r="AY195" s="227" t="s">
        <v>126</v>
      </c>
    </row>
    <row r="196" s="13" customFormat="1">
      <c r="B196" s="228"/>
      <c r="C196" s="229"/>
      <c r="D196" s="220" t="s">
        <v>135</v>
      </c>
      <c r="E196" s="230" t="s">
        <v>1</v>
      </c>
      <c r="F196" s="231" t="s">
        <v>348</v>
      </c>
      <c r="G196" s="229"/>
      <c r="H196" s="232">
        <v>248.40000000000001</v>
      </c>
      <c r="I196" s="229"/>
      <c r="J196" s="229"/>
      <c r="K196" s="229"/>
      <c r="L196" s="233"/>
      <c r="M196" s="234"/>
      <c r="N196" s="235"/>
      <c r="O196" s="235"/>
      <c r="P196" s="235"/>
      <c r="Q196" s="235"/>
      <c r="R196" s="235"/>
      <c r="S196" s="235"/>
      <c r="T196" s="236"/>
      <c r="AT196" s="237" t="s">
        <v>135</v>
      </c>
      <c r="AU196" s="237" t="s">
        <v>84</v>
      </c>
      <c r="AV196" s="13" t="s">
        <v>84</v>
      </c>
      <c r="AW196" s="13" t="s">
        <v>31</v>
      </c>
      <c r="AX196" s="13" t="s">
        <v>75</v>
      </c>
      <c r="AY196" s="237" t="s">
        <v>126</v>
      </c>
    </row>
    <row r="197" s="14" customFormat="1">
      <c r="B197" s="238"/>
      <c r="C197" s="239"/>
      <c r="D197" s="220" t="s">
        <v>135</v>
      </c>
      <c r="E197" s="240" t="s">
        <v>1</v>
      </c>
      <c r="F197" s="241" t="s">
        <v>138</v>
      </c>
      <c r="G197" s="239"/>
      <c r="H197" s="242">
        <v>248.40000000000001</v>
      </c>
      <c r="I197" s="239"/>
      <c r="J197" s="239"/>
      <c r="K197" s="239"/>
      <c r="L197" s="243"/>
      <c r="M197" s="244"/>
      <c r="N197" s="245"/>
      <c r="O197" s="245"/>
      <c r="P197" s="245"/>
      <c r="Q197" s="245"/>
      <c r="R197" s="245"/>
      <c r="S197" s="245"/>
      <c r="T197" s="246"/>
      <c r="AT197" s="247" t="s">
        <v>135</v>
      </c>
      <c r="AU197" s="247" t="s">
        <v>84</v>
      </c>
      <c r="AV197" s="14" t="s">
        <v>133</v>
      </c>
      <c r="AW197" s="14" t="s">
        <v>31</v>
      </c>
      <c r="AX197" s="14" t="s">
        <v>82</v>
      </c>
      <c r="AY197" s="247" t="s">
        <v>126</v>
      </c>
    </row>
    <row r="198" s="1" customFormat="1" ht="24" customHeight="1">
      <c r="B198" s="31"/>
      <c r="C198" s="206" t="s">
        <v>212</v>
      </c>
      <c r="D198" s="206" t="s">
        <v>128</v>
      </c>
      <c r="E198" s="207" t="s">
        <v>345</v>
      </c>
      <c r="F198" s="208" t="s">
        <v>346</v>
      </c>
      <c r="G198" s="209" t="s">
        <v>227</v>
      </c>
      <c r="H198" s="210">
        <v>0.097000000000000003</v>
      </c>
      <c r="I198" s="211">
        <v>140</v>
      </c>
      <c r="J198" s="211">
        <f>ROUND(I198*H198,2)</f>
        <v>13.58</v>
      </c>
      <c r="K198" s="208" t="s">
        <v>132</v>
      </c>
      <c r="L198" s="36"/>
      <c r="M198" s="212" t="s">
        <v>1</v>
      </c>
      <c r="N198" s="213" t="s">
        <v>40</v>
      </c>
      <c r="O198" s="214">
        <v>0</v>
      </c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AR198" s="216" t="s">
        <v>133</v>
      </c>
      <c r="AT198" s="216" t="s">
        <v>128</v>
      </c>
      <c r="AU198" s="216" t="s">
        <v>84</v>
      </c>
      <c r="AY198" s="16" t="s">
        <v>126</v>
      </c>
      <c r="BE198" s="217">
        <f>IF(N198="základní",J198,0)</f>
        <v>13.58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6" t="s">
        <v>82</v>
      </c>
      <c r="BK198" s="217">
        <f>ROUND(I198*H198,2)</f>
        <v>13.58</v>
      </c>
      <c r="BL198" s="16" t="s">
        <v>133</v>
      </c>
      <c r="BM198" s="216" t="s">
        <v>349</v>
      </c>
    </row>
    <row r="199" s="12" customFormat="1">
      <c r="B199" s="218"/>
      <c r="C199" s="219"/>
      <c r="D199" s="220" t="s">
        <v>135</v>
      </c>
      <c r="E199" s="221" t="s">
        <v>1</v>
      </c>
      <c r="F199" s="222" t="s">
        <v>350</v>
      </c>
      <c r="G199" s="219"/>
      <c r="H199" s="221" t="s">
        <v>1</v>
      </c>
      <c r="I199" s="219"/>
      <c r="J199" s="219"/>
      <c r="K199" s="219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135</v>
      </c>
      <c r="AU199" s="227" t="s">
        <v>84</v>
      </c>
      <c r="AV199" s="12" t="s">
        <v>82</v>
      </c>
      <c r="AW199" s="12" t="s">
        <v>31</v>
      </c>
      <c r="AX199" s="12" t="s">
        <v>75</v>
      </c>
      <c r="AY199" s="227" t="s">
        <v>126</v>
      </c>
    </row>
    <row r="200" s="13" customFormat="1">
      <c r="B200" s="228"/>
      <c r="C200" s="229"/>
      <c r="D200" s="220" t="s">
        <v>135</v>
      </c>
      <c r="E200" s="230" t="s">
        <v>1</v>
      </c>
      <c r="F200" s="231" t="s">
        <v>351</v>
      </c>
      <c r="G200" s="229"/>
      <c r="H200" s="232">
        <v>0.097000000000000003</v>
      </c>
      <c r="I200" s="229"/>
      <c r="J200" s="229"/>
      <c r="K200" s="229"/>
      <c r="L200" s="233"/>
      <c r="M200" s="234"/>
      <c r="N200" s="235"/>
      <c r="O200" s="235"/>
      <c r="P200" s="235"/>
      <c r="Q200" s="235"/>
      <c r="R200" s="235"/>
      <c r="S200" s="235"/>
      <c r="T200" s="236"/>
      <c r="AT200" s="237" t="s">
        <v>135</v>
      </c>
      <c r="AU200" s="237" t="s">
        <v>84</v>
      </c>
      <c r="AV200" s="13" t="s">
        <v>84</v>
      </c>
      <c r="AW200" s="13" t="s">
        <v>31</v>
      </c>
      <c r="AX200" s="13" t="s">
        <v>75</v>
      </c>
      <c r="AY200" s="237" t="s">
        <v>126</v>
      </c>
    </row>
    <row r="201" s="14" customFormat="1">
      <c r="B201" s="238"/>
      <c r="C201" s="239"/>
      <c r="D201" s="220" t="s">
        <v>135</v>
      </c>
      <c r="E201" s="240" t="s">
        <v>1</v>
      </c>
      <c r="F201" s="241" t="s">
        <v>138</v>
      </c>
      <c r="G201" s="239"/>
      <c r="H201" s="242">
        <v>0.097000000000000003</v>
      </c>
      <c r="I201" s="239"/>
      <c r="J201" s="239"/>
      <c r="K201" s="239"/>
      <c r="L201" s="243"/>
      <c r="M201" s="244"/>
      <c r="N201" s="245"/>
      <c r="O201" s="245"/>
      <c r="P201" s="245"/>
      <c r="Q201" s="245"/>
      <c r="R201" s="245"/>
      <c r="S201" s="245"/>
      <c r="T201" s="246"/>
      <c r="AT201" s="247" t="s">
        <v>135</v>
      </c>
      <c r="AU201" s="247" t="s">
        <v>84</v>
      </c>
      <c r="AV201" s="14" t="s">
        <v>133</v>
      </c>
      <c r="AW201" s="14" t="s">
        <v>31</v>
      </c>
      <c r="AX201" s="14" t="s">
        <v>82</v>
      </c>
      <c r="AY201" s="247" t="s">
        <v>126</v>
      </c>
    </row>
    <row r="202" s="1" customFormat="1" ht="24" customHeight="1">
      <c r="B202" s="31"/>
      <c r="C202" s="206" t="s">
        <v>217</v>
      </c>
      <c r="D202" s="206" t="s">
        <v>128</v>
      </c>
      <c r="E202" s="207" t="s">
        <v>345</v>
      </c>
      <c r="F202" s="208" t="s">
        <v>346</v>
      </c>
      <c r="G202" s="209" t="s">
        <v>227</v>
      </c>
      <c r="H202" s="210">
        <v>0.29199999999999998</v>
      </c>
      <c r="I202" s="211">
        <v>140</v>
      </c>
      <c r="J202" s="211">
        <f>ROUND(I202*H202,2)</f>
        <v>40.880000000000003</v>
      </c>
      <c r="K202" s="208" t="s">
        <v>132</v>
      </c>
      <c r="L202" s="36"/>
      <c r="M202" s="212" t="s">
        <v>1</v>
      </c>
      <c r="N202" s="213" t="s">
        <v>40</v>
      </c>
      <c r="O202" s="214">
        <v>0</v>
      </c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AR202" s="216" t="s">
        <v>133</v>
      </c>
      <c r="AT202" s="216" t="s">
        <v>128</v>
      </c>
      <c r="AU202" s="216" t="s">
        <v>84</v>
      </c>
      <c r="AY202" s="16" t="s">
        <v>126</v>
      </c>
      <c r="BE202" s="217">
        <f>IF(N202="základní",J202,0)</f>
        <v>40.880000000000003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6" t="s">
        <v>82</v>
      </c>
      <c r="BK202" s="217">
        <f>ROUND(I202*H202,2)</f>
        <v>40.880000000000003</v>
      </c>
      <c r="BL202" s="16" t="s">
        <v>133</v>
      </c>
      <c r="BM202" s="216" t="s">
        <v>352</v>
      </c>
    </row>
    <row r="203" s="12" customFormat="1">
      <c r="B203" s="218"/>
      <c r="C203" s="219"/>
      <c r="D203" s="220" t="s">
        <v>135</v>
      </c>
      <c r="E203" s="221" t="s">
        <v>1</v>
      </c>
      <c r="F203" s="222" t="s">
        <v>327</v>
      </c>
      <c r="G203" s="219"/>
      <c r="H203" s="221" t="s">
        <v>1</v>
      </c>
      <c r="I203" s="219"/>
      <c r="J203" s="219"/>
      <c r="K203" s="219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135</v>
      </c>
      <c r="AU203" s="227" t="s">
        <v>84</v>
      </c>
      <c r="AV203" s="12" t="s">
        <v>82</v>
      </c>
      <c r="AW203" s="12" t="s">
        <v>31</v>
      </c>
      <c r="AX203" s="12" t="s">
        <v>75</v>
      </c>
      <c r="AY203" s="227" t="s">
        <v>126</v>
      </c>
    </row>
    <row r="204" s="13" customFormat="1">
      <c r="B204" s="228"/>
      <c r="C204" s="229"/>
      <c r="D204" s="220" t="s">
        <v>135</v>
      </c>
      <c r="E204" s="230" t="s">
        <v>1</v>
      </c>
      <c r="F204" s="231" t="s">
        <v>353</v>
      </c>
      <c r="G204" s="229"/>
      <c r="H204" s="232">
        <v>0.29199999999999998</v>
      </c>
      <c r="I204" s="229"/>
      <c r="J204" s="229"/>
      <c r="K204" s="229"/>
      <c r="L204" s="233"/>
      <c r="M204" s="234"/>
      <c r="N204" s="235"/>
      <c r="O204" s="235"/>
      <c r="P204" s="235"/>
      <c r="Q204" s="235"/>
      <c r="R204" s="235"/>
      <c r="S204" s="235"/>
      <c r="T204" s="236"/>
      <c r="AT204" s="237" t="s">
        <v>135</v>
      </c>
      <c r="AU204" s="237" t="s">
        <v>84</v>
      </c>
      <c r="AV204" s="13" t="s">
        <v>84</v>
      </c>
      <c r="AW204" s="13" t="s">
        <v>31</v>
      </c>
      <c r="AX204" s="13" t="s">
        <v>75</v>
      </c>
      <c r="AY204" s="237" t="s">
        <v>126</v>
      </c>
    </row>
    <row r="205" s="14" customFormat="1">
      <c r="B205" s="238"/>
      <c r="C205" s="239"/>
      <c r="D205" s="220" t="s">
        <v>135</v>
      </c>
      <c r="E205" s="240" t="s">
        <v>1</v>
      </c>
      <c r="F205" s="241" t="s">
        <v>138</v>
      </c>
      <c r="G205" s="239"/>
      <c r="H205" s="242">
        <v>0.29199999999999998</v>
      </c>
      <c r="I205" s="239"/>
      <c r="J205" s="239"/>
      <c r="K205" s="239"/>
      <c r="L205" s="243"/>
      <c r="M205" s="244"/>
      <c r="N205" s="245"/>
      <c r="O205" s="245"/>
      <c r="P205" s="245"/>
      <c r="Q205" s="245"/>
      <c r="R205" s="245"/>
      <c r="S205" s="245"/>
      <c r="T205" s="246"/>
      <c r="AT205" s="247" t="s">
        <v>135</v>
      </c>
      <c r="AU205" s="247" t="s">
        <v>84</v>
      </c>
      <c r="AV205" s="14" t="s">
        <v>133</v>
      </c>
      <c r="AW205" s="14" t="s">
        <v>31</v>
      </c>
      <c r="AX205" s="14" t="s">
        <v>82</v>
      </c>
      <c r="AY205" s="247" t="s">
        <v>126</v>
      </c>
    </row>
    <row r="206" s="1" customFormat="1" ht="24" customHeight="1">
      <c r="B206" s="31"/>
      <c r="C206" s="206" t="s">
        <v>224</v>
      </c>
      <c r="D206" s="206" t="s">
        <v>128</v>
      </c>
      <c r="E206" s="207" t="s">
        <v>354</v>
      </c>
      <c r="F206" s="208" t="s">
        <v>355</v>
      </c>
      <c r="G206" s="209" t="s">
        <v>131</v>
      </c>
      <c r="H206" s="210">
        <v>324</v>
      </c>
      <c r="I206" s="211">
        <v>45.5</v>
      </c>
      <c r="J206" s="211">
        <f>ROUND(I206*H206,2)</f>
        <v>14742</v>
      </c>
      <c r="K206" s="208" t="s">
        <v>132</v>
      </c>
      <c r="L206" s="36"/>
      <c r="M206" s="212" t="s">
        <v>1</v>
      </c>
      <c r="N206" s="213" t="s">
        <v>40</v>
      </c>
      <c r="O206" s="214">
        <v>0.17699999999999999</v>
      </c>
      <c r="P206" s="214">
        <f>O206*H206</f>
        <v>57.347999999999999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AR206" s="216" t="s">
        <v>133</v>
      </c>
      <c r="AT206" s="216" t="s">
        <v>128</v>
      </c>
      <c r="AU206" s="216" t="s">
        <v>84</v>
      </c>
      <c r="AY206" s="16" t="s">
        <v>126</v>
      </c>
      <c r="BE206" s="217">
        <f>IF(N206="základní",J206,0)</f>
        <v>14742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6" t="s">
        <v>82</v>
      </c>
      <c r="BK206" s="217">
        <f>ROUND(I206*H206,2)</f>
        <v>14742</v>
      </c>
      <c r="BL206" s="16" t="s">
        <v>133</v>
      </c>
      <c r="BM206" s="216" t="s">
        <v>356</v>
      </c>
    </row>
    <row r="207" s="12" customFormat="1">
      <c r="B207" s="218"/>
      <c r="C207" s="219"/>
      <c r="D207" s="220" t="s">
        <v>135</v>
      </c>
      <c r="E207" s="221" t="s">
        <v>1</v>
      </c>
      <c r="F207" s="222" t="s">
        <v>136</v>
      </c>
      <c r="G207" s="219"/>
      <c r="H207" s="221" t="s">
        <v>1</v>
      </c>
      <c r="I207" s="219"/>
      <c r="J207" s="219"/>
      <c r="K207" s="219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135</v>
      </c>
      <c r="AU207" s="227" t="s">
        <v>84</v>
      </c>
      <c r="AV207" s="12" t="s">
        <v>82</v>
      </c>
      <c r="AW207" s="12" t="s">
        <v>31</v>
      </c>
      <c r="AX207" s="12" t="s">
        <v>75</v>
      </c>
      <c r="AY207" s="227" t="s">
        <v>126</v>
      </c>
    </row>
    <row r="208" s="13" customFormat="1">
      <c r="B208" s="228"/>
      <c r="C208" s="229"/>
      <c r="D208" s="220" t="s">
        <v>135</v>
      </c>
      <c r="E208" s="230" t="s">
        <v>1</v>
      </c>
      <c r="F208" s="231" t="s">
        <v>357</v>
      </c>
      <c r="G208" s="229"/>
      <c r="H208" s="232">
        <v>324</v>
      </c>
      <c r="I208" s="229"/>
      <c r="J208" s="229"/>
      <c r="K208" s="229"/>
      <c r="L208" s="233"/>
      <c r="M208" s="234"/>
      <c r="N208" s="235"/>
      <c r="O208" s="235"/>
      <c r="P208" s="235"/>
      <c r="Q208" s="235"/>
      <c r="R208" s="235"/>
      <c r="S208" s="235"/>
      <c r="T208" s="236"/>
      <c r="AT208" s="237" t="s">
        <v>135</v>
      </c>
      <c r="AU208" s="237" t="s">
        <v>84</v>
      </c>
      <c r="AV208" s="13" t="s">
        <v>84</v>
      </c>
      <c r="AW208" s="13" t="s">
        <v>31</v>
      </c>
      <c r="AX208" s="13" t="s">
        <v>75</v>
      </c>
      <c r="AY208" s="237" t="s">
        <v>126</v>
      </c>
    </row>
    <row r="209" s="14" customFormat="1">
      <c r="B209" s="238"/>
      <c r="C209" s="239"/>
      <c r="D209" s="220" t="s">
        <v>135</v>
      </c>
      <c r="E209" s="240" t="s">
        <v>1</v>
      </c>
      <c r="F209" s="241" t="s">
        <v>138</v>
      </c>
      <c r="G209" s="239"/>
      <c r="H209" s="242">
        <v>324</v>
      </c>
      <c r="I209" s="239"/>
      <c r="J209" s="239"/>
      <c r="K209" s="239"/>
      <c r="L209" s="243"/>
      <c r="M209" s="244"/>
      <c r="N209" s="245"/>
      <c r="O209" s="245"/>
      <c r="P209" s="245"/>
      <c r="Q209" s="245"/>
      <c r="R209" s="245"/>
      <c r="S209" s="245"/>
      <c r="T209" s="246"/>
      <c r="AT209" s="247" t="s">
        <v>135</v>
      </c>
      <c r="AU209" s="247" t="s">
        <v>84</v>
      </c>
      <c r="AV209" s="14" t="s">
        <v>133</v>
      </c>
      <c r="AW209" s="14" t="s">
        <v>31</v>
      </c>
      <c r="AX209" s="14" t="s">
        <v>82</v>
      </c>
      <c r="AY209" s="247" t="s">
        <v>126</v>
      </c>
    </row>
    <row r="210" s="1" customFormat="1" ht="16.5" customHeight="1">
      <c r="B210" s="31"/>
      <c r="C210" s="252" t="s">
        <v>7</v>
      </c>
      <c r="D210" s="252" t="s">
        <v>358</v>
      </c>
      <c r="E210" s="253" t="s">
        <v>359</v>
      </c>
      <c r="F210" s="254" t="s">
        <v>360</v>
      </c>
      <c r="G210" s="255" t="s">
        <v>187</v>
      </c>
      <c r="H210" s="256">
        <v>5.0999999999999996</v>
      </c>
      <c r="I210" s="257">
        <v>300</v>
      </c>
      <c r="J210" s="257">
        <f>ROUND(I210*H210,2)</f>
        <v>1530</v>
      </c>
      <c r="K210" s="254" t="s">
        <v>1</v>
      </c>
      <c r="L210" s="258"/>
      <c r="M210" s="259" t="s">
        <v>1</v>
      </c>
      <c r="N210" s="260" t="s">
        <v>40</v>
      </c>
      <c r="O210" s="214">
        <v>0</v>
      </c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AR210" s="216" t="s">
        <v>163</v>
      </c>
      <c r="AT210" s="216" t="s">
        <v>358</v>
      </c>
      <c r="AU210" s="216" t="s">
        <v>84</v>
      </c>
      <c r="AY210" s="16" t="s">
        <v>126</v>
      </c>
      <c r="BE210" s="217">
        <f>IF(N210="základní",J210,0)</f>
        <v>1530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6" t="s">
        <v>82</v>
      </c>
      <c r="BK210" s="217">
        <f>ROUND(I210*H210,2)</f>
        <v>1530</v>
      </c>
      <c r="BL210" s="16" t="s">
        <v>133</v>
      </c>
      <c r="BM210" s="216" t="s">
        <v>361</v>
      </c>
    </row>
    <row r="211" s="12" customFormat="1">
      <c r="B211" s="218"/>
      <c r="C211" s="219"/>
      <c r="D211" s="220" t="s">
        <v>135</v>
      </c>
      <c r="E211" s="221" t="s">
        <v>1</v>
      </c>
      <c r="F211" s="222" t="s">
        <v>136</v>
      </c>
      <c r="G211" s="219"/>
      <c r="H211" s="221" t="s">
        <v>1</v>
      </c>
      <c r="I211" s="219"/>
      <c r="J211" s="219"/>
      <c r="K211" s="219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135</v>
      </c>
      <c r="AU211" s="227" t="s">
        <v>84</v>
      </c>
      <c r="AV211" s="12" t="s">
        <v>82</v>
      </c>
      <c r="AW211" s="12" t="s">
        <v>31</v>
      </c>
      <c r="AX211" s="12" t="s">
        <v>75</v>
      </c>
      <c r="AY211" s="227" t="s">
        <v>126</v>
      </c>
    </row>
    <row r="212" s="13" customFormat="1">
      <c r="B212" s="228"/>
      <c r="C212" s="229"/>
      <c r="D212" s="220" t="s">
        <v>135</v>
      </c>
      <c r="E212" s="230" t="s">
        <v>1</v>
      </c>
      <c r="F212" s="231" t="s">
        <v>331</v>
      </c>
      <c r="G212" s="229"/>
      <c r="H212" s="232">
        <v>5.0999999999999996</v>
      </c>
      <c r="I212" s="229"/>
      <c r="J212" s="229"/>
      <c r="K212" s="229"/>
      <c r="L212" s="233"/>
      <c r="M212" s="234"/>
      <c r="N212" s="235"/>
      <c r="O212" s="235"/>
      <c r="P212" s="235"/>
      <c r="Q212" s="235"/>
      <c r="R212" s="235"/>
      <c r="S212" s="235"/>
      <c r="T212" s="236"/>
      <c r="AT212" s="237" t="s">
        <v>135</v>
      </c>
      <c r="AU212" s="237" t="s">
        <v>84</v>
      </c>
      <c r="AV212" s="13" t="s">
        <v>84</v>
      </c>
      <c r="AW212" s="13" t="s">
        <v>31</v>
      </c>
      <c r="AX212" s="13" t="s">
        <v>75</v>
      </c>
      <c r="AY212" s="237" t="s">
        <v>126</v>
      </c>
    </row>
    <row r="213" s="14" customFormat="1">
      <c r="B213" s="238"/>
      <c r="C213" s="239"/>
      <c r="D213" s="220" t="s">
        <v>135</v>
      </c>
      <c r="E213" s="240" t="s">
        <v>1</v>
      </c>
      <c r="F213" s="241" t="s">
        <v>138</v>
      </c>
      <c r="G213" s="239"/>
      <c r="H213" s="242">
        <v>5.0999999999999996</v>
      </c>
      <c r="I213" s="239"/>
      <c r="J213" s="239"/>
      <c r="K213" s="239"/>
      <c r="L213" s="243"/>
      <c r="M213" s="244"/>
      <c r="N213" s="245"/>
      <c r="O213" s="245"/>
      <c r="P213" s="245"/>
      <c r="Q213" s="245"/>
      <c r="R213" s="245"/>
      <c r="S213" s="245"/>
      <c r="T213" s="246"/>
      <c r="AT213" s="247" t="s">
        <v>135</v>
      </c>
      <c r="AU213" s="247" t="s">
        <v>84</v>
      </c>
      <c r="AV213" s="14" t="s">
        <v>133</v>
      </c>
      <c r="AW213" s="14" t="s">
        <v>31</v>
      </c>
      <c r="AX213" s="14" t="s">
        <v>82</v>
      </c>
      <c r="AY213" s="247" t="s">
        <v>126</v>
      </c>
    </row>
    <row r="214" s="1" customFormat="1" ht="24" customHeight="1">
      <c r="B214" s="31"/>
      <c r="C214" s="206" t="s">
        <v>195</v>
      </c>
      <c r="D214" s="206" t="s">
        <v>128</v>
      </c>
      <c r="E214" s="207" t="s">
        <v>362</v>
      </c>
      <c r="F214" s="208" t="s">
        <v>363</v>
      </c>
      <c r="G214" s="209" t="s">
        <v>131</v>
      </c>
      <c r="H214" s="210">
        <v>324</v>
      </c>
      <c r="I214" s="211">
        <v>18.199999999999999</v>
      </c>
      <c r="J214" s="211">
        <f>ROUND(I214*H214,2)</f>
        <v>5896.8000000000002</v>
      </c>
      <c r="K214" s="208" t="s">
        <v>132</v>
      </c>
      <c r="L214" s="36"/>
      <c r="M214" s="212" t="s">
        <v>1</v>
      </c>
      <c r="N214" s="213" t="s">
        <v>40</v>
      </c>
      <c r="O214" s="214">
        <v>0.058000000000000003</v>
      </c>
      <c r="P214" s="214">
        <f>O214*H214</f>
        <v>18.792000000000002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AR214" s="216" t="s">
        <v>133</v>
      </c>
      <c r="AT214" s="216" t="s">
        <v>128</v>
      </c>
      <c r="AU214" s="216" t="s">
        <v>84</v>
      </c>
      <c r="AY214" s="16" t="s">
        <v>126</v>
      </c>
      <c r="BE214" s="217">
        <f>IF(N214="základní",J214,0)</f>
        <v>5896.8000000000002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6" t="s">
        <v>82</v>
      </c>
      <c r="BK214" s="217">
        <f>ROUND(I214*H214,2)</f>
        <v>5896.8000000000002</v>
      </c>
      <c r="BL214" s="16" t="s">
        <v>133</v>
      </c>
      <c r="BM214" s="216" t="s">
        <v>364</v>
      </c>
    </row>
    <row r="215" s="12" customFormat="1">
      <c r="B215" s="218"/>
      <c r="C215" s="219"/>
      <c r="D215" s="220" t="s">
        <v>135</v>
      </c>
      <c r="E215" s="221" t="s">
        <v>1</v>
      </c>
      <c r="F215" s="222" t="s">
        <v>136</v>
      </c>
      <c r="G215" s="219"/>
      <c r="H215" s="221" t="s">
        <v>1</v>
      </c>
      <c r="I215" s="219"/>
      <c r="J215" s="219"/>
      <c r="K215" s="219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135</v>
      </c>
      <c r="AU215" s="227" t="s">
        <v>84</v>
      </c>
      <c r="AV215" s="12" t="s">
        <v>82</v>
      </c>
      <c r="AW215" s="12" t="s">
        <v>31</v>
      </c>
      <c r="AX215" s="12" t="s">
        <v>75</v>
      </c>
      <c r="AY215" s="227" t="s">
        <v>126</v>
      </c>
    </row>
    <row r="216" s="13" customFormat="1">
      <c r="B216" s="228"/>
      <c r="C216" s="229"/>
      <c r="D216" s="220" t="s">
        <v>135</v>
      </c>
      <c r="E216" s="230" t="s">
        <v>1</v>
      </c>
      <c r="F216" s="231" t="s">
        <v>357</v>
      </c>
      <c r="G216" s="229"/>
      <c r="H216" s="232">
        <v>324</v>
      </c>
      <c r="I216" s="229"/>
      <c r="J216" s="229"/>
      <c r="K216" s="229"/>
      <c r="L216" s="233"/>
      <c r="M216" s="234"/>
      <c r="N216" s="235"/>
      <c r="O216" s="235"/>
      <c r="P216" s="235"/>
      <c r="Q216" s="235"/>
      <c r="R216" s="235"/>
      <c r="S216" s="235"/>
      <c r="T216" s="236"/>
      <c r="AT216" s="237" t="s">
        <v>135</v>
      </c>
      <c r="AU216" s="237" t="s">
        <v>84</v>
      </c>
      <c r="AV216" s="13" t="s">
        <v>84</v>
      </c>
      <c r="AW216" s="13" t="s">
        <v>31</v>
      </c>
      <c r="AX216" s="13" t="s">
        <v>75</v>
      </c>
      <c r="AY216" s="237" t="s">
        <v>126</v>
      </c>
    </row>
    <row r="217" s="14" customFormat="1">
      <c r="B217" s="238"/>
      <c r="C217" s="239"/>
      <c r="D217" s="220" t="s">
        <v>135</v>
      </c>
      <c r="E217" s="240" t="s">
        <v>1</v>
      </c>
      <c r="F217" s="241" t="s">
        <v>138</v>
      </c>
      <c r="G217" s="239"/>
      <c r="H217" s="242">
        <v>324</v>
      </c>
      <c r="I217" s="239"/>
      <c r="J217" s="239"/>
      <c r="K217" s="239"/>
      <c r="L217" s="243"/>
      <c r="M217" s="244"/>
      <c r="N217" s="245"/>
      <c r="O217" s="245"/>
      <c r="P217" s="245"/>
      <c r="Q217" s="245"/>
      <c r="R217" s="245"/>
      <c r="S217" s="245"/>
      <c r="T217" s="246"/>
      <c r="AT217" s="247" t="s">
        <v>135</v>
      </c>
      <c r="AU217" s="247" t="s">
        <v>84</v>
      </c>
      <c r="AV217" s="14" t="s">
        <v>133</v>
      </c>
      <c r="AW217" s="14" t="s">
        <v>31</v>
      </c>
      <c r="AX217" s="14" t="s">
        <v>82</v>
      </c>
      <c r="AY217" s="247" t="s">
        <v>126</v>
      </c>
    </row>
    <row r="218" s="1" customFormat="1" ht="16.5" customHeight="1">
      <c r="B218" s="31"/>
      <c r="C218" s="252" t="s">
        <v>239</v>
      </c>
      <c r="D218" s="252" t="s">
        <v>358</v>
      </c>
      <c r="E218" s="253" t="s">
        <v>365</v>
      </c>
      <c r="F218" s="254" t="s">
        <v>366</v>
      </c>
      <c r="G218" s="255" t="s">
        <v>367</v>
      </c>
      <c r="H218" s="256">
        <v>11.178000000000001</v>
      </c>
      <c r="I218" s="257">
        <v>90.900000000000006</v>
      </c>
      <c r="J218" s="257">
        <f>ROUND(I218*H218,2)</f>
        <v>1016.08</v>
      </c>
      <c r="K218" s="254" t="s">
        <v>132</v>
      </c>
      <c r="L218" s="258"/>
      <c r="M218" s="259" t="s">
        <v>1</v>
      </c>
      <c r="N218" s="260" t="s">
        <v>40</v>
      </c>
      <c r="O218" s="214">
        <v>0</v>
      </c>
      <c r="P218" s="214">
        <f>O218*H218</f>
        <v>0</v>
      </c>
      <c r="Q218" s="214">
        <v>0.001</v>
      </c>
      <c r="R218" s="214">
        <f>Q218*H218</f>
        <v>0.011178</v>
      </c>
      <c r="S218" s="214">
        <v>0</v>
      </c>
      <c r="T218" s="215">
        <f>S218*H218</f>
        <v>0</v>
      </c>
      <c r="AR218" s="216" t="s">
        <v>163</v>
      </c>
      <c r="AT218" s="216" t="s">
        <v>358</v>
      </c>
      <c r="AU218" s="216" t="s">
        <v>84</v>
      </c>
      <c r="AY218" s="16" t="s">
        <v>126</v>
      </c>
      <c r="BE218" s="217">
        <f>IF(N218="základní",J218,0)</f>
        <v>1016.08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6" t="s">
        <v>82</v>
      </c>
      <c r="BK218" s="217">
        <f>ROUND(I218*H218,2)</f>
        <v>1016.08</v>
      </c>
      <c r="BL218" s="16" t="s">
        <v>133</v>
      </c>
      <c r="BM218" s="216" t="s">
        <v>368</v>
      </c>
    </row>
    <row r="219" s="12" customFormat="1">
      <c r="B219" s="218"/>
      <c r="C219" s="219"/>
      <c r="D219" s="220" t="s">
        <v>135</v>
      </c>
      <c r="E219" s="221" t="s">
        <v>1</v>
      </c>
      <c r="F219" s="222" t="s">
        <v>369</v>
      </c>
      <c r="G219" s="219"/>
      <c r="H219" s="221" t="s">
        <v>1</v>
      </c>
      <c r="I219" s="219"/>
      <c r="J219" s="219"/>
      <c r="K219" s="219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135</v>
      </c>
      <c r="AU219" s="227" t="s">
        <v>84</v>
      </c>
      <c r="AV219" s="12" t="s">
        <v>82</v>
      </c>
      <c r="AW219" s="12" t="s">
        <v>31</v>
      </c>
      <c r="AX219" s="12" t="s">
        <v>75</v>
      </c>
      <c r="AY219" s="227" t="s">
        <v>126</v>
      </c>
    </row>
    <row r="220" s="13" customFormat="1">
      <c r="B220" s="228"/>
      <c r="C220" s="229"/>
      <c r="D220" s="220" t="s">
        <v>135</v>
      </c>
      <c r="E220" s="230" t="s">
        <v>1</v>
      </c>
      <c r="F220" s="231" t="s">
        <v>370</v>
      </c>
      <c r="G220" s="229"/>
      <c r="H220" s="232">
        <v>11.178000000000001</v>
      </c>
      <c r="I220" s="229"/>
      <c r="J220" s="229"/>
      <c r="K220" s="229"/>
      <c r="L220" s="233"/>
      <c r="M220" s="234"/>
      <c r="N220" s="235"/>
      <c r="O220" s="235"/>
      <c r="P220" s="235"/>
      <c r="Q220" s="235"/>
      <c r="R220" s="235"/>
      <c r="S220" s="235"/>
      <c r="T220" s="236"/>
      <c r="AT220" s="237" t="s">
        <v>135</v>
      </c>
      <c r="AU220" s="237" t="s">
        <v>84</v>
      </c>
      <c r="AV220" s="13" t="s">
        <v>84</v>
      </c>
      <c r="AW220" s="13" t="s">
        <v>31</v>
      </c>
      <c r="AX220" s="13" t="s">
        <v>75</v>
      </c>
      <c r="AY220" s="237" t="s">
        <v>126</v>
      </c>
    </row>
    <row r="221" s="14" customFormat="1">
      <c r="B221" s="238"/>
      <c r="C221" s="239"/>
      <c r="D221" s="220" t="s">
        <v>135</v>
      </c>
      <c r="E221" s="240" t="s">
        <v>1</v>
      </c>
      <c r="F221" s="241" t="s">
        <v>138</v>
      </c>
      <c r="G221" s="239"/>
      <c r="H221" s="242">
        <v>11.178000000000001</v>
      </c>
      <c r="I221" s="239"/>
      <c r="J221" s="239"/>
      <c r="K221" s="239"/>
      <c r="L221" s="243"/>
      <c r="M221" s="244"/>
      <c r="N221" s="245"/>
      <c r="O221" s="245"/>
      <c r="P221" s="245"/>
      <c r="Q221" s="245"/>
      <c r="R221" s="245"/>
      <c r="S221" s="245"/>
      <c r="T221" s="246"/>
      <c r="AT221" s="247" t="s">
        <v>135</v>
      </c>
      <c r="AU221" s="247" t="s">
        <v>84</v>
      </c>
      <c r="AV221" s="14" t="s">
        <v>133</v>
      </c>
      <c r="AW221" s="14" t="s">
        <v>31</v>
      </c>
      <c r="AX221" s="14" t="s">
        <v>82</v>
      </c>
      <c r="AY221" s="247" t="s">
        <v>126</v>
      </c>
    </row>
    <row r="222" s="1" customFormat="1" ht="16.5" customHeight="1">
      <c r="B222" s="31"/>
      <c r="C222" s="206" t="s">
        <v>243</v>
      </c>
      <c r="D222" s="206" t="s">
        <v>128</v>
      </c>
      <c r="E222" s="207" t="s">
        <v>371</v>
      </c>
      <c r="F222" s="208" t="s">
        <v>372</v>
      </c>
      <c r="G222" s="209" t="s">
        <v>131</v>
      </c>
      <c r="H222" s="210">
        <v>324</v>
      </c>
      <c r="I222" s="211">
        <v>5.7800000000000002</v>
      </c>
      <c r="J222" s="211">
        <f>ROUND(I222*H222,2)</f>
        <v>1872.72</v>
      </c>
      <c r="K222" s="208" t="s">
        <v>132</v>
      </c>
      <c r="L222" s="36"/>
      <c r="M222" s="212" t="s">
        <v>1</v>
      </c>
      <c r="N222" s="213" t="s">
        <v>40</v>
      </c>
      <c r="O222" s="214">
        <v>0.012999999999999999</v>
      </c>
      <c r="P222" s="214">
        <f>O222*H222</f>
        <v>4.2119999999999997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AR222" s="216" t="s">
        <v>133</v>
      </c>
      <c r="AT222" s="216" t="s">
        <v>128</v>
      </c>
      <c r="AU222" s="216" t="s">
        <v>84</v>
      </c>
      <c r="AY222" s="16" t="s">
        <v>126</v>
      </c>
      <c r="BE222" s="217">
        <f>IF(N222="základní",J222,0)</f>
        <v>1872.72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6" t="s">
        <v>82</v>
      </c>
      <c r="BK222" s="217">
        <f>ROUND(I222*H222,2)</f>
        <v>1872.72</v>
      </c>
      <c r="BL222" s="16" t="s">
        <v>133</v>
      </c>
      <c r="BM222" s="216" t="s">
        <v>373</v>
      </c>
    </row>
    <row r="223" s="12" customFormat="1">
      <c r="B223" s="218"/>
      <c r="C223" s="219"/>
      <c r="D223" s="220" t="s">
        <v>135</v>
      </c>
      <c r="E223" s="221" t="s">
        <v>1</v>
      </c>
      <c r="F223" s="222" t="s">
        <v>374</v>
      </c>
      <c r="G223" s="219"/>
      <c r="H223" s="221" t="s">
        <v>1</v>
      </c>
      <c r="I223" s="219"/>
      <c r="J223" s="219"/>
      <c r="K223" s="219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135</v>
      </c>
      <c r="AU223" s="227" t="s">
        <v>84</v>
      </c>
      <c r="AV223" s="12" t="s">
        <v>82</v>
      </c>
      <c r="AW223" s="12" t="s">
        <v>31</v>
      </c>
      <c r="AX223" s="12" t="s">
        <v>75</v>
      </c>
      <c r="AY223" s="227" t="s">
        <v>126</v>
      </c>
    </row>
    <row r="224" s="13" customFormat="1">
      <c r="B224" s="228"/>
      <c r="C224" s="229"/>
      <c r="D224" s="220" t="s">
        <v>135</v>
      </c>
      <c r="E224" s="230" t="s">
        <v>1</v>
      </c>
      <c r="F224" s="231" t="s">
        <v>357</v>
      </c>
      <c r="G224" s="229"/>
      <c r="H224" s="232">
        <v>324</v>
      </c>
      <c r="I224" s="229"/>
      <c r="J224" s="229"/>
      <c r="K224" s="229"/>
      <c r="L224" s="233"/>
      <c r="M224" s="234"/>
      <c r="N224" s="235"/>
      <c r="O224" s="235"/>
      <c r="P224" s="235"/>
      <c r="Q224" s="235"/>
      <c r="R224" s="235"/>
      <c r="S224" s="235"/>
      <c r="T224" s="236"/>
      <c r="AT224" s="237" t="s">
        <v>135</v>
      </c>
      <c r="AU224" s="237" t="s">
        <v>84</v>
      </c>
      <c r="AV224" s="13" t="s">
        <v>84</v>
      </c>
      <c r="AW224" s="13" t="s">
        <v>31</v>
      </c>
      <c r="AX224" s="13" t="s">
        <v>75</v>
      </c>
      <c r="AY224" s="237" t="s">
        <v>126</v>
      </c>
    </row>
    <row r="225" s="14" customFormat="1">
      <c r="B225" s="238"/>
      <c r="C225" s="239"/>
      <c r="D225" s="220" t="s">
        <v>135</v>
      </c>
      <c r="E225" s="240" t="s">
        <v>1</v>
      </c>
      <c r="F225" s="241" t="s">
        <v>138</v>
      </c>
      <c r="G225" s="239"/>
      <c r="H225" s="242">
        <v>324</v>
      </c>
      <c r="I225" s="239"/>
      <c r="J225" s="239"/>
      <c r="K225" s="239"/>
      <c r="L225" s="243"/>
      <c r="M225" s="244"/>
      <c r="N225" s="245"/>
      <c r="O225" s="245"/>
      <c r="P225" s="245"/>
      <c r="Q225" s="245"/>
      <c r="R225" s="245"/>
      <c r="S225" s="245"/>
      <c r="T225" s="246"/>
      <c r="AT225" s="247" t="s">
        <v>135</v>
      </c>
      <c r="AU225" s="247" t="s">
        <v>84</v>
      </c>
      <c r="AV225" s="14" t="s">
        <v>133</v>
      </c>
      <c r="AW225" s="14" t="s">
        <v>31</v>
      </c>
      <c r="AX225" s="14" t="s">
        <v>82</v>
      </c>
      <c r="AY225" s="247" t="s">
        <v>126</v>
      </c>
    </row>
    <row r="226" s="1" customFormat="1" ht="16.5" customHeight="1">
      <c r="B226" s="31"/>
      <c r="C226" s="206" t="s">
        <v>249</v>
      </c>
      <c r="D226" s="206" t="s">
        <v>128</v>
      </c>
      <c r="E226" s="207" t="s">
        <v>375</v>
      </c>
      <c r="F226" s="208" t="s">
        <v>376</v>
      </c>
      <c r="G226" s="209" t="s">
        <v>131</v>
      </c>
      <c r="H226" s="210">
        <v>293</v>
      </c>
      <c r="I226" s="211">
        <v>11.4</v>
      </c>
      <c r="J226" s="211">
        <f>ROUND(I226*H226,2)</f>
        <v>3340.1999999999998</v>
      </c>
      <c r="K226" s="208" t="s">
        <v>132</v>
      </c>
      <c r="L226" s="36"/>
      <c r="M226" s="212" t="s">
        <v>1</v>
      </c>
      <c r="N226" s="213" t="s">
        <v>40</v>
      </c>
      <c r="O226" s="214">
        <v>0.017999999999999999</v>
      </c>
      <c r="P226" s="214">
        <f>O226*H226</f>
        <v>5.274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AR226" s="216" t="s">
        <v>133</v>
      </c>
      <c r="AT226" s="216" t="s">
        <v>128</v>
      </c>
      <c r="AU226" s="216" t="s">
        <v>84</v>
      </c>
      <c r="AY226" s="16" t="s">
        <v>126</v>
      </c>
      <c r="BE226" s="217">
        <f>IF(N226="základní",J226,0)</f>
        <v>3340.1999999999998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6" t="s">
        <v>82</v>
      </c>
      <c r="BK226" s="217">
        <f>ROUND(I226*H226,2)</f>
        <v>3340.1999999999998</v>
      </c>
      <c r="BL226" s="16" t="s">
        <v>133</v>
      </c>
      <c r="BM226" s="216" t="s">
        <v>377</v>
      </c>
    </row>
    <row r="227" s="12" customFormat="1">
      <c r="B227" s="218"/>
      <c r="C227" s="219"/>
      <c r="D227" s="220" t="s">
        <v>135</v>
      </c>
      <c r="E227" s="221" t="s">
        <v>1</v>
      </c>
      <c r="F227" s="222" t="s">
        <v>378</v>
      </c>
      <c r="G227" s="219"/>
      <c r="H227" s="221" t="s">
        <v>1</v>
      </c>
      <c r="I227" s="219"/>
      <c r="J227" s="219"/>
      <c r="K227" s="219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135</v>
      </c>
      <c r="AU227" s="227" t="s">
        <v>84</v>
      </c>
      <c r="AV227" s="12" t="s">
        <v>82</v>
      </c>
      <c r="AW227" s="12" t="s">
        <v>31</v>
      </c>
      <c r="AX227" s="12" t="s">
        <v>75</v>
      </c>
      <c r="AY227" s="227" t="s">
        <v>126</v>
      </c>
    </row>
    <row r="228" s="13" customFormat="1">
      <c r="B228" s="228"/>
      <c r="C228" s="229"/>
      <c r="D228" s="220" t="s">
        <v>135</v>
      </c>
      <c r="E228" s="230" t="s">
        <v>1</v>
      </c>
      <c r="F228" s="231" t="s">
        <v>379</v>
      </c>
      <c r="G228" s="229"/>
      <c r="H228" s="232">
        <v>293</v>
      </c>
      <c r="I228" s="229"/>
      <c r="J228" s="229"/>
      <c r="K228" s="229"/>
      <c r="L228" s="233"/>
      <c r="M228" s="234"/>
      <c r="N228" s="235"/>
      <c r="O228" s="235"/>
      <c r="P228" s="235"/>
      <c r="Q228" s="235"/>
      <c r="R228" s="235"/>
      <c r="S228" s="235"/>
      <c r="T228" s="236"/>
      <c r="AT228" s="237" t="s">
        <v>135</v>
      </c>
      <c r="AU228" s="237" t="s">
        <v>84</v>
      </c>
      <c r="AV228" s="13" t="s">
        <v>84</v>
      </c>
      <c r="AW228" s="13" t="s">
        <v>31</v>
      </c>
      <c r="AX228" s="13" t="s">
        <v>75</v>
      </c>
      <c r="AY228" s="237" t="s">
        <v>126</v>
      </c>
    </row>
    <row r="229" s="14" customFormat="1">
      <c r="B229" s="238"/>
      <c r="C229" s="239"/>
      <c r="D229" s="220" t="s">
        <v>135</v>
      </c>
      <c r="E229" s="240" t="s">
        <v>1</v>
      </c>
      <c r="F229" s="241" t="s">
        <v>138</v>
      </c>
      <c r="G229" s="239"/>
      <c r="H229" s="242">
        <v>293</v>
      </c>
      <c r="I229" s="239"/>
      <c r="J229" s="239"/>
      <c r="K229" s="239"/>
      <c r="L229" s="243"/>
      <c r="M229" s="244"/>
      <c r="N229" s="245"/>
      <c r="O229" s="245"/>
      <c r="P229" s="245"/>
      <c r="Q229" s="245"/>
      <c r="R229" s="245"/>
      <c r="S229" s="245"/>
      <c r="T229" s="246"/>
      <c r="AT229" s="247" t="s">
        <v>135</v>
      </c>
      <c r="AU229" s="247" t="s">
        <v>84</v>
      </c>
      <c r="AV229" s="14" t="s">
        <v>133</v>
      </c>
      <c r="AW229" s="14" t="s">
        <v>31</v>
      </c>
      <c r="AX229" s="14" t="s">
        <v>82</v>
      </c>
      <c r="AY229" s="247" t="s">
        <v>126</v>
      </c>
    </row>
    <row r="230" s="11" customFormat="1" ht="22.8" customHeight="1">
      <c r="B230" s="191"/>
      <c r="C230" s="192"/>
      <c r="D230" s="193" t="s">
        <v>74</v>
      </c>
      <c r="E230" s="204" t="s">
        <v>151</v>
      </c>
      <c r="F230" s="204" t="s">
        <v>380</v>
      </c>
      <c r="G230" s="192"/>
      <c r="H230" s="192"/>
      <c r="I230" s="192"/>
      <c r="J230" s="205">
        <f>BK230</f>
        <v>504492.52000000008</v>
      </c>
      <c r="K230" s="192"/>
      <c r="L230" s="196"/>
      <c r="M230" s="197"/>
      <c r="N230" s="198"/>
      <c r="O230" s="198"/>
      <c r="P230" s="199">
        <f>SUM(P231:P306)</f>
        <v>196.02500000000001</v>
      </c>
      <c r="Q230" s="198"/>
      <c r="R230" s="199">
        <f>SUM(R231:R306)</f>
        <v>46.325599999999994</v>
      </c>
      <c r="S230" s="198"/>
      <c r="T230" s="200">
        <f>SUM(T231:T306)</f>
        <v>0</v>
      </c>
      <c r="AR230" s="201" t="s">
        <v>82</v>
      </c>
      <c r="AT230" s="202" t="s">
        <v>74</v>
      </c>
      <c r="AU230" s="202" t="s">
        <v>82</v>
      </c>
      <c r="AY230" s="201" t="s">
        <v>126</v>
      </c>
      <c r="BK230" s="203">
        <f>SUM(BK231:BK306)</f>
        <v>504492.52000000008</v>
      </c>
    </row>
    <row r="231" s="1" customFormat="1" ht="16.5" customHeight="1">
      <c r="B231" s="31"/>
      <c r="C231" s="206" t="s">
        <v>255</v>
      </c>
      <c r="D231" s="206" t="s">
        <v>128</v>
      </c>
      <c r="E231" s="207" t="s">
        <v>381</v>
      </c>
      <c r="F231" s="208" t="s">
        <v>382</v>
      </c>
      <c r="G231" s="209" t="s">
        <v>131</v>
      </c>
      <c r="H231" s="210">
        <v>191</v>
      </c>
      <c r="I231" s="211">
        <v>112</v>
      </c>
      <c r="J231" s="211">
        <f>ROUND(I231*H231,2)</f>
        <v>21392</v>
      </c>
      <c r="K231" s="208" t="s">
        <v>132</v>
      </c>
      <c r="L231" s="36"/>
      <c r="M231" s="212" t="s">
        <v>1</v>
      </c>
      <c r="N231" s="213" t="s">
        <v>40</v>
      </c>
      <c r="O231" s="214">
        <v>0.025999999999999999</v>
      </c>
      <c r="P231" s="214">
        <f>O231*H231</f>
        <v>4.9660000000000002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AR231" s="216" t="s">
        <v>133</v>
      </c>
      <c r="AT231" s="216" t="s">
        <v>128</v>
      </c>
      <c r="AU231" s="216" t="s">
        <v>84</v>
      </c>
      <c r="AY231" s="16" t="s">
        <v>126</v>
      </c>
      <c r="BE231" s="217">
        <f>IF(N231="základní",J231,0)</f>
        <v>21392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6" t="s">
        <v>82</v>
      </c>
      <c r="BK231" s="217">
        <f>ROUND(I231*H231,2)</f>
        <v>21392</v>
      </c>
      <c r="BL231" s="16" t="s">
        <v>133</v>
      </c>
      <c r="BM231" s="216" t="s">
        <v>383</v>
      </c>
    </row>
    <row r="232" s="12" customFormat="1">
      <c r="B232" s="218"/>
      <c r="C232" s="219"/>
      <c r="D232" s="220" t="s">
        <v>135</v>
      </c>
      <c r="E232" s="221" t="s">
        <v>1</v>
      </c>
      <c r="F232" s="222" t="s">
        <v>384</v>
      </c>
      <c r="G232" s="219"/>
      <c r="H232" s="221" t="s">
        <v>1</v>
      </c>
      <c r="I232" s="219"/>
      <c r="J232" s="219"/>
      <c r="K232" s="219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135</v>
      </c>
      <c r="AU232" s="227" t="s">
        <v>84</v>
      </c>
      <c r="AV232" s="12" t="s">
        <v>82</v>
      </c>
      <c r="AW232" s="12" t="s">
        <v>31</v>
      </c>
      <c r="AX232" s="12" t="s">
        <v>75</v>
      </c>
      <c r="AY232" s="227" t="s">
        <v>126</v>
      </c>
    </row>
    <row r="233" s="13" customFormat="1">
      <c r="B233" s="228"/>
      <c r="C233" s="229"/>
      <c r="D233" s="220" t="s">
        <v>135</v>
      </c>
      <c r="E233" s="230" t="s">
        <v>1</v>
      </c>
      <c r="F233" s="231" t="s">
        <v>385</v>
      </c>
      <c r="G233" s="229"/>
      <c r="H233" s="232">
        <v>191</v>
      </c>
      <c r="I233" s="229"/>
      <c r="J233" s="229"/>
      <c r="K233" s="229"/>
      <c r="L233" s="233"/>
      <c r="M233" s="234"/>
      <c r="N233" s="235"/>
      <c r="O233" s="235"/>
      <c r="P233" s="235"/>
      <c r="Q233" s="235"/>
      <c r="R233" s="235"/>
      <c r="S233" s="235"/>
      <c r="T233" s="236"/>
      <c r="AT233" s="237" t="s">
        <v>135</v>
      </c>
      <c r="AU233" s="237" t="s">
        <v>84</v>
      </c>
      <c r="AV233" s="13" t="s">
        <v>84</v>
      </c>
      <c r="AW233" s="13" t="s">
        <v>31</v>
      </c>
      <c r="AX233" s="13" t="s">
        <v>75</v>
      </c>
      <c r="AY233" s="237" t="s">
        <v>126</v>
      </c>
    </row>
    <row r="234" s="14" customFormat="1">
      <c r="B234" s="238"/>
      <c r="C234" s="239"/>
      <c r="D234" s="220" t="s">
        <v>135</v>
      </c>
      <c r="E234" s="240" t="s">
        <v>1</v>
      </c>
      <c r="F234" s="241" t="s">
        <v>138</v>
      </c>
      <c r="G234" s="239"/>
      <c r="H234" s="242">
        <v>191</v>
      </c>
      <c r="I234" s="239"/>
      <c r="J234" s="239"/>
      <c r="K234" s="239"/>
      <c r="L234" s="243"/>
      <c r="M234" s="244"/>
      <c r="N234" s="245"/>
      <c r="O234" s="245"/>
      <c r="P234" s="245"/>
      <c r="Q234" s="245"/>
      <c r="R234" s="245"/>
      <c r="S234" s="245"/>
      <c r="T234" s="246"/>
      <c r="AT234" s="247" t="s">
        <v>135</v>
      </c>
      <c r="AU234" s="247" t="s">
        <v>84</v>
      </c>
      <c r="AV234" s="14" t="s">
        <v>133</v>
      </c>
      <c r="AW234" s="14" t="s">
        <v>31</v>
      </c>
      <c r="AX234" s="14" t="s">
        <v>82</v>
      </c>
      <c r="AY234" s="247" t="s">
        <v>126</v>
      </c>
    </row>
    <row r="235" s="1" customFormat="1" ht="16.5" customHeight="1">
      <c r="B235" s="31"/>
      <c r="C235" s="206" t="s">
        <v>259</v>
      </c>
      <c r="D235" s="206" t="s">
        <v>128</v>
      </c>
      <c r="E235" s="207" t="s">
        <v>381</v>
      </c>
      <c r="F235" s="208" t="s">
        <v>382</v>
      </c>
      <c r="G235" s="209" t="s">
        <v>131</v>
      </c>
      <c r="H235" s="210">
        <v>191</v>
      </c>
      <c r="I235" s="211">
        <v>112</v>
      </c>
      <c r="J235" s="211">
        <f>ROUND(I235*H235,2)</f>
        <v>21392</v>
      </c>
      <c r="K235" s="208" t="s">
        <v>132</v>
      </c>
      <c r="L235" s="36"/>
      <c r="M235" s="212" t="s">
        <v>1</v>
      </c>
      <c r="N235" s="213" t="s">
        <v>40</v>
      </c>
      <c r="O235" s="214">
        <v>0.025999999999999999</v>
      </c>
      <c r="P235" s="214">
        <f>O235*H235</f>
        <v>4.9660000000000002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AR235" s="216" t="s">
        <v>133</v>
      </c>
      <c r="AT235" s="216" t="s">
        <v>128</v>
      </c>
      <c r="AU235" s="216" t="s">
        <v>84</v>
      </c>
      <c r="AY235" s="16" t="s">
        <v>126</v>
      </c>
      <c r="BE235" s="217">
        <f>IF(N235="základní",J235,0)</f>
        <v>21392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6" t="s">
        <v>82</v>
      </c>
      <c r="BK235" s="217">
        <f>ROUND(I235*H235,2)</f>
        <v>21392</v>
      </c>
      <c r="BL235" s="16" t="s">
        <v>133</v>
      </c>
      <c r="BM235" s="216" t="s">
        <v>386</v>
      </c>
    </row>
    <row r="236" s="12" customFormat="1">
      <c r="B236" s="218"/>
      <c r="C236" s="219"/>
      <c r="D236" s="220" t="s">
        <v>135</v>
      </c>
      <c r="E236" s="221" t="s">
        <v>1</v>
      </c>
      <c r="F236" s="222" t="s">
        <v>387</v>
      </c>
      <c r="G236" s="219"/>
      <c r="H236" s="221" t="s">
        <v>1</v>
      </c>
      <c r="I236" s="219"/>
      <c r="J236" s="219"/>
      <c r="K236" s="219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135</v>
      </c>
      <c r="AU236" s="227" t="s">
        <v>84</v>
      </c>
      <c r="AV236" s="12" t="s">
        <v>82</v>
      </c>
      <c r="AW236" s="12" t="s">
        <v>31</v>
      </c>
      <c r="AX236" s="12" t="s">
        <v>75</v>
      </c>
      <c r="AY236" s="227" t="s">
        <v>126</v>
      </c>
    </row>
    <row r="237" s="13" customFormat="1">
      <c r="B237" s="228"/>
      <c r="C237" s="229"/>
      <c r="D237" s="220" t="s">
        <v>135</v>
      </c>
      <c r="E237" s="230" t="s">
        <v>1</v>
      </c>
      <c r="F237" s="231" t="s">
        <v>385</v>
      </c>
      <c r="G237" s="229"/>
      <c r="H237" s="232">
        <v>191</v>
      </c>
      <c r="I237" s="229"/>
      <c r="J237" s="229"/>
      <c r="K237" s="229"/>
      <c r="L237" s="233"/>
      <c r="M237" s="234"/>
      <c r="N237" s="235"/>
      <c r="O237" s="235"/>
      <c r="P237" s="235"/>
      <c r="Q237" s="235"/>
      <c r="R237" s="235"/>
      <c r="S237" s="235"/>
      <c r="T237" s="236"/>
      <c r="AT237" s="237" t="s">
        <v>135</v>
      </c>
      <c r="AU237" s="237" t="s">
        <v>84</v>
      </c>
      <c r="AV237" s="13" t="s">
        <v>84</v>
      </c>
      <c r="AW237" s="13" t="s">
        <v>31</v>
      </c>
      <c r="AX237" s="13" t="s">
        <v>75</v>
      </c>
      <c r="AY237" s="237" t="s">
        <v>126</v>
      </c>
    </row>
    <row r="238" s="14" customFormat="1">
      <c r="B238" s="238"/>
      <c r="C238" s="239"/>
      <c r="D238" s="220" t="s">
        <v>135</v>
      </c>
      <c r="E238" s="240" t="s">
        <v>1</v>
      </c>
      <c r="F238" s="241" t="s">
        <v>138</v>
      </c>
      <c r="G238" s="239"/>
      <c r="H238" s="242">
        <v>191</v>
      </c>
      <c r="I238" s="239"/>
      <c r="J238" s="239"/>
      <c r="K238" s="239"/>
      <c r="L238" s="243"/>
      <c r="M238" s="244"/>
      <c r="N238" s="245"/>
      <c r="O238" s="245"/>
      <c r="P238" s="245"/>
      <c r="Q238" s="245"/>
      <c r="R238" s="245"/>
      <c r="S238" s="245"/>
      <c r="T238" s="246"/>
      <c r="AT238" s="247" t="s">
        <v>135</v>
      </c>
      <c r="AU238" s="247" t="s">
        <v>84</v>
      </c>
      <c r="AV238" s="14" t="s">
        <v>133</v>
      </c>
      <c r="AW238" s="14" t="s">
        <v>31</v>
      </c>
      <c r="AX238" s="14" t="s">
        <v>82</v>
      </c>
      <c r="AY238" s="247" t="s">
        <v>126</v>
      </c>
    </row>
    <row r="239" s="1" customFormat="1" ht="16.5" customHeight="1">
      <c r="B239" s="31"/>
      <c r="C239" s="206" t="s">
        <v>261</v>
      </c>
      <c r="D239" s="206" t="s">
        <v>128</v>
      </c>
      <c r="E239" s="207" t="s">
        <v>381</v>
      </c>
      <c r="F239" s="208" t="s">
        <v>382</v>
      </c>
      <c r="G239" s="209" t="s">
        <v>131</v>
      </c>
      <c r="H239" s="210">
        <v>26</v>
      </c>
      <c r="I239" s="211">
        <v>112</v>
      </c>
      <c r="J239" s="211">
        <f>ROUND(I239*H239,2)</f>
        <v>2912</v>
      </c>
      <c r="K239" s="208" t="s">
        <v>132</v>
      </c>
      <c r="L239" s="36"/>
      <c r="M239" s="212" t="s">
        <v>1</v>
      </c>
      <c r="N239" s="213" t="s">
        <v>40</v>
      </c>
      <c r="O239" s="214">
        <v>0.025999999999999999</v>
      </c>
      <c r="P239" s="214">
        <f>O239*H239</f>
        <v>0.67599999999999993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AR239" s="216" t="s">
        <v>133</v>
      </c>
      <c r="AT239" s="216" t="s">
        <v>128</v>
      </c>
      <c r="AU239" s="216" t="s">
        <v>84</v>
      </c>
      <c r="AY239" s="16" t="s">
        <v>126</v>
      </c>
      <c r="BE239" s="217">
        <f>IF(N239="základní",J239,0)</f>
        <v>2912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6" t="s">
        <v>82</v>
      </c>
      <c r="BK239" s="217">
        <f>ROUND(I239*H239,2)</f>
        <v>2912</v>
      </c>
      <c r="BL239" s="16" t="s">
        <v>133</v>
      </c>
      <c r="BM239" s="216" t="s">
        <v>388</v>
      </c>
    </row>
    <row r="240" s="12" customFormat="1">
      <c r="B240" s="218"/>
      <c r="C240" s="219"/>
      <c r="D240" s="220" t="s">
        <v>135</v>
      </c>
      <c r="E240" s="221" t="s">
        <v>1</v>
      </c>
      <c r="F240" s="222" t="s">
        <v>389</v>
      </c>
      <c r="G240" s="219"/>
      <c r="H240" s="221" t="s">
        <v>1</v>
      </c>
      <c r="I240" s="219"/>
      <c r="J240" s="219"/>
      <c r="K240" s="219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135</v>
      </c>
      <c r="AU240" s="227" t="s">
        <v>84</v>
      </c>
      <c r="AV240" s="12" t="s">
        <v>82</v>
      </c>
      <c r="AW240" s="12" t="s">
        <v>31</v>
      </c>
      <c r="AX240" s="12" t="s">
        <v>75</v>
      </c>
      <c r="AY240" s="227" t="s">
        <v>126</v>
      </c>
    </row>
    <row r="241" s="13" customFormat="1">
      <c r="B241" s="228"/>
      <c r="C241" s="229"/>
      <c r="D241" s="220" t="s">
        <v>135</v>
      </c>
      <c r="E241" s="230" t="s">
        <v>1</v>
      </c>
      <c r="F241" s="231" t="s">
        <v>255</v>
      </c>
      <c r="G241" s="229"/>
      <c r="H241" s="232">
        <v>26</v>
      </c>
      <c r="I241" s="229"/>
      <c r="J241" s="229"/>
      <c r="K241" s="229"/>
      <c r="L241" s="233"/>
      <c r="M241" s="234"/>
      <c r="N241" s="235"/>
      <c r="O241" s="235"/>
      <c r="P241" s="235"/>
      <c r="Q241" s="235"/>
      <c r="R241" s="235"/>
      <c r="S241" s="235"/>
      <c r="T241" s="236"/>
      <c r="AT241" s="237" t="s">
        <v>135</v>
      </c>
      <c r="AU241" s="237" t="s">
        <v>84</v>
      </c>
      <c r="AV241" s="13" t="s">
        <v>84</v>
      </c>
      <c r="AW241" s="13" t="s">
        <v>31</v>
      </c>
      <c r="AX241" s="13" t="s">
        <v>75</v>
      </c>
      <c r="AY241" s="237" t="s">
        <v>126</v>
      </c>
    </row>
    <row r="242" s="14" customFormat="1">
      <c r="B242" s="238"/>
      <c r="C242" s="239"/>
      <c r="D242" s="220" t="s">
        <v>135</v>
      </c>
      <c r="E242" s="240" t="s">
        <v>1</v>
      </c>
      <c r="F242" s="241" t="s">
        <v>138</v>
      </c>
      <c r="G242" s="239"/>
      <c r="H242" s="242">
        <v>26</v>
      </c>
      <c r="I242" s="239"/>
      <c r="J242" s="239"/>
      <c r="K242" s="239"/>
      <c r="L242" s="243"/>
      <c r="M242" s="244"/>
      <c r="N242" s="245"/>
      <c r="O242" s="245"/>
      <c r="P242" s="245"/>
      <c r="Q242" s="245"/>
      <c r="R242" s="245"/>
      <c r="S242" s="245"/>
      <c r="T242" s="246"/>
      <c r="AT242" s="247" t="s">
        <v>135</v>
      </c>
      <c r="AU242" s="247" t="s">
        <v>84</v>
      </c>
      <c r="AV242" s="14" t="s">
        <v>133</v>
      </c>
      <c r="AW242" s="14" t="s">
        <v>31</v>
      </c>
      <c r="AX242" s="14" t="s">
        <v>82</v>
      </c>
      <c r="AY242" s="247" t="s">
        <v>126</v>
      </c>
    </row>
    <row r="243" s="1" customFormat="1" ht="16.5" customHeight="1">
      <c r="B243" s="31"/>
      <c r="C243" s="206" t="s">
        <v>266</v>
      </c>
      <c r="D243" s="206" t="s">
        <v>128</v>
      </c>
      <c r="E243" s="207" t="s">
        <v>381</v>
      </c>
      <c r="F243" s="208" t="s">
        <v>382</v>
      </c>
      <c r="G243" s="209" t="s">
        <v>131</v>
      </c>
      <c r="H243" s="210">
        <v>26</v>
      </c>
      <c r="I243" s="211">
        <v>112</v>
      </c>
      <c r="J243" s="211">
        <f>ROUND(I243*H243,2)</f>
        <v>2912</v>
      </c>
      <c r="K243" s="208" t="s">
        <v>132</v>
      </c>
      <c r="L243" s="36"/>
      <c r="M243" s="212" t="s">
        <v>1</v>
      </c>
      <c r="N243" s="213" t="s">
        <v>40</v>
      </c>
      <c r="O243" s="214">
        <v>0.025999999999999999</v>
      </c>
      <c r="P243" s="214">
        <f>O243*H243</f>
        <v>0.67599999999999993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AR243" s="216" t="s">
        <v>133</v>
      </c>
      <c r="AT243" s="216" t="s">
        <v>128</v>
      </c>
      <c r="AU243" s="216" t="s">
        <v>84</v>
      </c>
      <c r="AY243" s="16" t="s">
        <v>126</v>
      </c>
      <c r="BE243" s="217">
        <f>IF(N243="základní",J243,0)</f>
        <v>2912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6" t="s">
        <v>82</v>
      </c>
      <c r="BK243" s="217">
        <f>ROUND(I243*H243,2)</f>
        <v>2912</v>
      </c>
      <c r="BL243" s="16" t="s">
        <v>133</v>
      </c>
      <c r="BM243" s="216" t="s">
        <v>390</v>
      </c>
    </row>
    <row r="244" s="12" customFormat="1">
      <c r="B244" s="218"/>
      <c r="C244" s="219"/>
      <c r="D244" s="220" t="s">
        <v>135</v>
      </c>
      <c r="E244" s="221" t="s">
        <v>1</v>
      </c>
      <c r="F244" s="222" t="s">
        <v>391</v>
      </c>
      <c r="G244" s="219"/>
      <c r="H244" s="221" t="s">
        <v>1</v>
      </c>
      <c r="I244" s="219"/>
      <c r="J244" s="219"/>
      <c r="K244" s="219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135</v>
      </c>
      <c r="AU244" s="227" t="s">
        <v>84</v>
      </c>
      <c r="AV244" s="12" t="s">
        <v>82</v>
      </c>
      <c r="AW244" s="12" t="s">
        <v>31</v>
      </c>
      <c r="AX244" s="12" t="s">
        <v>75</v>
      </c>
      <c r="AY244" s="227" t="s">
        <v>126</v>
      </c>
    </row>
    <row r="245" s="13" customFormat="1">
      <c r="B245" s="228"/>
      <c r="C245" s="229"/>
      <c r="D245" s="220" t="s">
        <v>135</v>
      </c>
      <c r="E245" s="230" t="s">
        <v>1</v>
      </c>
      <c r="F245" s="231" t="s">
        <v>255</v>
      </c>
      <c r="G245" s="229"/>
      <c r="H245" s="232">
        <v>26</v>
      </c>
      <c r="I245" s="229"/>
      <c r="J245" s="229"/>
      <c r="K245" s="229"/>
      <c r="L245" s="233"/>
      <c r="M245" s="234"/>
      <c r="N245" s="235"/>
      <c r="O245" s="235"/>
      <c r="P245" s="235"/>
      <c r="Q245" s="235"/>
      <c r="R245" s="235"/>
      <c r="S245" s="235"/>
      <c r="T245" s="236"/>
      <c r="AT245" s="237" t="s">
        <v>135</v>
      </c>
      <c r="AU245" s="237" t="s">
        <v>84</v>
      </c>
      <c r="AV245" s="13" t="s">
        <v>84</v>
      </c>
      <c r="AW245" s="13" t="s">
        <v>31</v>
      </c>
      <c r="AX245" s="13" t="s">
        <v>75</v>
      </c>
      <c r="AY245" s="237" t="s">
        <v>126</v>
      </c>
    </row>
    <row r="246" s="14" customFormat="1">
      <c r="B246" s="238"/>
      <c r="C246" s="239"/>
      <c r="D246" s="220" t="s">
        <v>135</v>
      </c>
      <c r="E246" s="240" t="s">
        <v>1</v>
      </c>
      <c r="F246" s="241" t="s">
        <v>138</v>
      </c>
      <c r="G246" s="239"/>
      <c r="H246" s="242">
        <v>26</v>
      </c>
      <c r="I246" s="239"/>
      <c r="J246" s="239"/>
      <c r="K246" s="239"/>
      <c r="L246" s="243"/>
      <c r="M246" s="244"/>
      <c r="N246" s="245"/>
      <c r="O246" s="245"/>
      <c r="P246" s="245"/>
      <c r="Q246" s="245"/>
      <c r="R246" s="245"/>
      <c r="S246" s="245"/>
      <c r="T246" s="246"/>
      <c r="AT246" s="247" t="s">
        <v>135</v>
      </c>
      <c r="AU246" s="247" t="s">
        <v>84</v>
      </c>
      <c r="AV246" s="14" t="s">
        <v>133</v>
      </c>
      <c r="AW246" s="14" t="s">
        <v>31</v>
      </c>
      <c r="AX246" s="14" t="s">
        <v>82</v>
      </c>
      <c r="AY246" s="247" t="s">
        <v>126</v>
      </c>
    </row>
    <row r="247" s="1" customFormat="1" ht="16.5" customHeight="1">
      <c r="B247" s="31"/>
      <c r="C247" s="206" t="s">
        <v>272</v>
      </c>
      <c r="D247" s="206" t="s">
        <v>128</v>
      </c>
      <c r="E247" s="207" t="s">
        <v>392</v>
      </c>
      <c r="F247" s="208" t="s">
        <v>393</v>
      </c>
      <c r="G247" s="209" t="s">
        <v>131</v>
      </c>
      <c r="H247" s="210">
        <v>316</v>
      </c>
      <c r="I247" s="211">
        <v>147</v>
      </c>
      <c r="J247" s="211">
        <f>ROUND(I247*H247,2)</f>
        <v>46452</v>
      </c>
      <c r="K247" s="208" t="s">
        <v>132</v>
      </c>
      <c r="L247" s="36"/>
      <c r="M247" s="212" t="s">
        <v>1</v>
      </c>
      <c r="N247" s="213" t="s">
        <v>40</v>
      </c>
      <c r="O247" s="214">
        <v>0.029000000000000001</v>
      </c>
      <c r="P247" s="214">
        <f>O247*H247</f>
        <v>9.1639999999999997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AR247" s="216" t="s">
        <v>133</v>
      </c>
      <c r="AT247" s="216" t="s">
        <v>128</v>
      </c>
      <c r="AU247" s="216" t="s">
        <v>84</v>
      </c>
      <c r="AY247" s="16" t="s">
        <v>126</v>
      </c>
      <c r="BE247" s="217">
        <f>IF(N247="základní",J247,0)</f>
        <v>46452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6" t="s">
        <v>82</v>
      </c>
      <c r="BK247" s="217">
        <f>ROUND(I247*H247,2)</f>
        <v>46452</v>
      </c>
      <c r="BL247" s="16" t="s">
        <v>133</v>
      </c>
      <c r="BM247" s="216" t="s">
        <v>394</v>
      </c>
    </row>
    <row r="248" s="12" customFormat="1">
      <c r="B248" s="218"/>
      <c r="C248" s="219"/>
      <c r="D248" s="220" t="s">
        <v>135</v>
      </c>
      <c r="E248" s="221" t="s">
        <v>1</v>
      </c>
      <c r="F248" s="222" t="s">
        <v>395</v>
      </c>
      <c r="G248" s="219"/>
      <c r="H248" s="221" t="s">
        <v>1</v>
      </c>
      <c r="I248" s="219"/>
      <c r="J248" s="219"/>
      <c r="K248" s="219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135</v>
      </c>
      <c r="AU248" s="227" t="s">
        <v>84</v>
      </c>
      <c r="AV248" s="12" t="s">
        <v>82</v>
      </c>
      <c r="AW248" s="12" t="s">
        <v>31</v>
      </c>
      <c r="AX248" s="12" t="s">
        <v>75</v>
      </c>
      <c r="AY248" s="227" t="s">
        <v>126</v>
      </c>
    </row>
    <row r="249" s="13" customFormat="1">
      <c r="B249" s="228"/>
      <c r="C249" s="229"/>
      <c r="D249" s="220" t="s">
        <v>135</v>
      </c>
      <c r="E249" s="230" t="s">
        <v>1</v>
      </c>
      <c r="F249" s="231" t="s">
        <v>396</v>
      </c>
      <c r="G249" s="229"/>
      <c r="H249" s="232">
        <v>316</v>
      </c>
      <c r="I249" s="229"/>
      <c r="J249" s="229"/>
      <c r="K249" s="229"/>
      <c r="L249" s="233"/>
      <c r="M249" s="234"/>
      <c r="N249" s="235"/>
      <c r="O249" s="235"/>
      <c r="P249" s="235"/>
      <c r="Q249" s="235"/>
      <c r="R249" s="235"/>
      <c r="S249" s="235"/>
      <c r="T249" s="236"/>
      <c r="AT249" s="237" t="s">
        <v>135</v>
      </c>
      <c r="AU249" s="237" t="s">
        <v>84</v>
      </c>
      <c r="AV249" s="13" t="s">
        <v>84</v>
      </c>
      <c r="AW249" s="13" t="s">
        <v>31</v>
      </c>
      <c r="AX249" s="13" t="s">
        <v>75</v>
      </c>
      <c r="AY249" s="237" t="s">
        <v>126</v>
      </c>
    </row>
    <row r="250" s="14" customFormat="1">
      <c r="B250" s="238"/>
      <c r="C250" s="239"/>
      <c r="D250" s="220" t="s">
        <v>135</v>
      </c>
      <c r="E250" s="240" t="s">
        <v>1</v>
      </c>
      <c r="F250" s="241" t="s">
        <v>138</v>
      </c>
      <c r="G250" s="239"/>
      <c r="H250" s="242">
        <v>316</v>
      </c>
      <c r="I250" s="239"/>
      <c r="J250" s="239"/>
      <c r="K250" s="239"/>
      <c r="L250" s="243"/>
      <c r="M250" s="244"/>
      <c r="N250" s="245"/>
      <c r="O250" s="245"/>
      <c r="P250" s="245"/>
      <c r="Q250" s="245"/>
      <c r="R250" s="245"/>
      <c r="S250" s="245"/>
      <c r="T250" s="246"/>
      <c r="AT250" s="247" t="s">
        <v>135</v>
      </c>
      <c r="AU250" s="247" t="s">
        <v>84</v>
      </c>
      <c r="AV250" s="14" t="s">
        <v>133</v>
      </c>
      <c r="AW250" s="14" t="s">
        <v>31</v>
      </c>
      <c r="AX250" s="14" t="s">
        <v>82</v>
      </c>
      <c r="AY250" s="247" t="s">
        <v>126</v>
      </c>
    </row>
    <row r="251" s="1" customFormat="1" ht="16.5" customHeight="1">
      <c r="B251" s="31"/>
      <c r="C251" s="206" t="s">
        <v>150</v>
      </c>
      <c r="D251" s="206" t="s">
        <v>128</v>
      </c>
      <c r="E251" s="207" t="s">
        <v>397</v>
      </c>
      <c r="F251" s="208" t="s">
        <v>398</v>
      </c>
      <c r="G251" s="209" t="s">
        <v>131</v>
      </c>
      <c r="H251" s="210">
        <v>45</v>
      </c>
      <c r="I251" s="211">
        <v>181</v>
      </c>
      <c r="J251" s="211">
        <f>ROUND(I251*H251,2)</f>
        <v>8145</v>
      </c>
      <c r="K251" s="208" t="s">
        <v>132</v>
      </c>
      <c r="L251" s="36"/>
      <c r="M251" s="212" t="s">
        <v>1</v>
      </c>
      <c r="N251" s="213" t="s">
        <v>40</v>
      </c>
      <c r="O251" s="214">
        <v>0.031</v>
      </c>
      <c r="P251" s="214">
        <f>O251*H251</f>
        <v>1.395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AR251" s="216" t="s">
        <v>133</v>
      </c>
      <c r="AT251" s="216" t="s">
        <v>128</v>
      </c>
      <c r="AU251" s="216" t="s">
        <v>84</v>
      </c>
      <c r="AY251" s="16" t="s">
        <v>126</v>
      </c>
      <c r="BE251" s="217">
        <f>IF(N251="základní",J251,0)</f>
        <v>8145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6" t="s">
        <v>82</v>
      </c>
      <c r="BK251" s="217">
        <f>ROUND(I251*H251,2)</f>
        <v>8145</v>
      </c>
      <c r="BL251" s="16" t="s">
        <v>133</v>
      </c>
      <c r="BM251" s="216" t="s">
        <v>399</v>
      </c>
    </row>
    <row r="252" s="12" customFormat="1">
      <c r="B252" s="218"/>
      <c r="C252" s="219"/>
      <c r="D252" s="220" t="s">
        <v>135</v>
      </c>
      <c r="E252" s="221" t="s">
        <v>1</v>
      </c>
      <c r="F252" s="222" t="s">
        <v>400</v>
      </c>
      <c r="G252" s="219"/>
      <c r="H252" s="221" t="s">
        <v>1</v>
      </c>
      <c r="I252" s="219"/>
      <c r="J252" s="219"/>
      <c r="K252" s="219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135</v>
      </c>
      <c r="AU252" s="227" t="s">
        <v>84</v>
      </c>
      <c r="AV252" s="12" t="s">
        <v>82</v>
      </c>
      <c r="AW252" s="12" t="s">
        <v>31</v>
      </c>
      <c r="AX252" s="12" t="s">
        <v>75</v>
      </c>
      <c r="AY252" s="227" t="s">
        <v>126</v>
      </c>
    </row>
    <row r="253" s="13" customFormat="1">
      <c r="B253" s="228"/>
      <c r="C253" s="229"/>
      <c r="D253" s="220" t="s">
        <v>135</v>
      </c>
      <c r="E253" s="230" t="s">
        <v>1</v>
      </c>
      <c r="F253" s="231" t="s">
        <v>147</v>
      </c>
      <c r="G253" s="229"/>
      <c r="H253" s="232">
        <v>45</v>
      </c>
      <c r="I253" s="229"/>
      <c r="J253" s="229"/>
      <c r="K253" s="229"/>
      <c r="L253" s="233"/>
      <c r="M253" s="234"/>
      <c r="N253" s="235"/>
      <c r="O253" s="235"/>
      <c r="P253" s="235"/>
      <c r="Q253" s="235"/>
      <c r="R253" s="235"/>
      <c r="S253" s="235"/>
      <c r="T253" s="236"/>
      <c r="AT253" s="237" t="s">
        <v>135</v>
      </c>
      <c r="AU253" s="237" t="s">
        <v>84</v>
      </c>
      <c r="AV253" s="13" t="s">
        <v>84</v>
      </c>
      <c r="AW253" s="13" t="s">
        <v>31</v>
      </c>
      <c r="AX253" s="13" t="s">
        <v>75</v>
      </c>
      <c r="AY253" s="237" t="s">
        <v>126</v>
      </c>
    </row>
    <row r="254" s="14" customFormat="1">
      <c r="B254" s="238"/>
      <c r="C254" s="239"/>
      <c r="D254" s="220" t="s">
        <v>135</v>
      </c>
      <c r="E254" s="240" t="s">
        <v>1</v>
      </c>
      <c r="F254" s="241" t="s">
        <v>138</v>
      </c>
      <c r="G254" s="239"/>
      <c r="H254" s="242">
        <v>45</v>
      </c>
      <c r="I254" s="239"/>
      <c r="J254" s="239"/>
      <c r="K254" s="239"/>
      <c r="L254" s="243"/>
      <c r="M254" s="244"/>
      <c r="N254" s="245"/>
      <c r="O254" s="245"/>
      <c r="P254" s="245"/>
      <c r="Q254" s="245"/>
      <c r="R254" s="245"/>
      <c r="S254" s="245"/>
      <c r="T254" s="246"/>
      <c r="AT254" s="247" t="s">
        <v>135</v>
      </c>
      <c r="AU254" s="247" t="s">
        <v>84</v>
      </c>
      <c r="AV254" s="14" t="s">
        <v>133</v>
      </c>
      <c r="AW254" s="14" t="s">
        <v>31</v>
      </c>
      <c r="AX254" s="14" t="s">
        <v>82</v>
      </c>
      <c r="AY254" s="247" t="s">
        <v>126</v>
      </c>
    </row>
    <row r="255" s="1" customFormat="1" ht="16.5" customHeight="1">
      <c r="B255" s="31"/>
      <c r="C255" s="206" t="s">
        <v>277</v>
      </c>
      <c r="D255" s="206" t="s">
        <v>128</v>
      </c>
      <c r="E255" s="207" t="s">
        <v>397</v>
      </c>
      <c r="F255" s="208" t="s">
        <v>398</v>
      </c>
      <c r="G255" s="209" t="s">
        <v>131</v>
      </c>
      <c r="H255" s="210">
        <v>31</v>
      </c>
      <c r="I255" s="211">
        <v>181</v>
      </c>
      <c r="J255" s="211">
        <f>ROUND(I255*H255,2)</f>
        <v>5611</v>
      </c>
      <c r="K255" s="208" t="s">
        <v>132</v>
      </c>
      <c r="L255" s="36"/>
      <c r="M255" s="212" t="s">
        <v>1</v>
      </c>
      <c r="N255" s="213" t="s">
        <v>40</v>
      </c>
      <c r="O255" s="214">
        <v>0.031</v>
      </c>
      <c r="P255" s="214">
        <f>O255*H255</f>
        <v>0.96099999999999997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AR255" s="216" t="s">
        <v>133</v>
      </c>
      <c r="AT255" s="216" t="s">
        <v>128</v>
      </c>
      <c r="AU255" s="216" t="s">
        <v>84</v>
      </c>
      <c r="AY255" s="16" t="s">
        <v>126</v>
      </c>
      <c r="BE255" s="217">
        <f>IF(N255="základní",J255,0)</f>
        <v>5611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6" t="s">
        <v>82</v>
      </c>
      <c r="BK255" s="217">
        <f>ROUND(I255*H255,2)</f>
        <v>5611</v>
      </c>
      <c r="BL255" s="16" t="s">
        <v>133</v>
      </c>
      <c r="BM255" s="216" t="s">
        <v>401</v>
      </c>
    </row>
    <row r="256" s="12" customFormat="1">
      <c r="B256" s="218"/>
      <c r="C256" s="219"/>
      <c r="D256" s="220" t="s">
        <v>135</v>
      </c>
      <c r="E256" s="221" t="s">
        <v>1</v>
      </c>
      <c r="F256" s="222" t="s">
        <v>402</v>
      </c>
      <c r="G256" s="219"/>
      <c r="H256" s="221" t="s">
        <v>1</v>
      </c>
      <c r="I256" s="219"/>
      <c r="J256" s="219"/>
      <c r="K256" s="219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135</v>
      </c>
      <c r="AU256" s="227" t="s">
        <v>84</v>
      </c>
      <c r="AV256" s="12" t="s">
        <v>82</v>
      </c>
      <c r="AW256" s="12" t="s">
        <v>31</v>
      </c>
      <c r="AX256" s="12" t="s">
        <v>75</v>
      </c>
      <c r="AY256" s="227" t="s">
        <v>126</v>
      </c>
    </row>
    <row r="257" s="13" customFormat="1">
      <c r="B257" s="228"/>
      <c r="C257" s="229"/>
      <c r="D257" s="220" t="s">
        <v>135</v>
      </c>
      <c r="E257" s="230" t="s">
        <v>1</v>
      </c>
      <c r="F257" s="231" t="s">
        <v>150</v>
      </c>
      <c r="G257" s="229"/>
      <c r="H257" s="232">
        <v>31</v>
      </c>
      <c r="I257" s="229"/>
      <c r="J257" s="229"/>
      <c r="K257" s="229"/>
      <c r="L257" s="233"/>
      <c r="M257" s="234"/>
      <c r="N257" s="235"/>
      <c r="O257" s="235"/>
      <c r="P257" s="235"/>
      <c r="Q257" s="235"/>
      <c r="R257" s="235"/>
      <c r="S257" s="235"/>
      <c r="T257" s="236"/>
      <c r="AT257" s="237" t="s">
        <v>135</v>
      </c>
      <c r="AU257" s="237" t="s">
        <v>84</v>
      </c>
      <c r="AV257" s="13" t="s">
        <v>84</v>
      </c>
      <c r="AW257" s="13" t="s">
        <v>31</v>
      </c>
      <c r="AX257" s="13" t="s">
        <v>75</v>
      </c>
      <c r="AY257" s="237" t="s">
        <v>126</v>
      </c>
    </row>
    <row r="258" s="14" customFormat="1">
      <c r="B258" s="238"/>
      <c r="C258" s="239"/>
      <c r="D258" s="220" t="s">
        <v>135</v>
      </c>
      <c r="E258" s="240" t="s">
        <v>1</v>
      </c>
      <c r="F258" s="241" t="s">
        <v>138</v>
      </c>
      <c r="G258" s="239"/>
      <c r="H258" s="242">
        <v>31</v>
      </c>
      <c r="I258" s="239"/>
      <c r="J258" s="239"/>
      <c r="K258" s="239"/>
      <c r="L258" s="243"/>
      <c r="M258" s="244"/>
      <c r="N258" s="245"/>
      <c r="O258" s="245"/>
      <c r="P258" s="245"/>
      <c r="Q258" s="245"/>
      <c r="R258" s="245"/>
      <c r="S258" s="245"/>
      <c r="T258" s="246"/>
      <c r="AT258" s="247" t="s">
        <v>135</v>
      </c>
      <c r="AU258" s="247" t="s">
        <v>84</v>
      </c>
      <c r="AV258" s="14" t="s">
        <v>133</v>
      </c>
      <c r="AW258" s="14" t="s">
        <v>31</v>
      </c>
      <c r="AX258" s="14" t="s">
        <v>82</v>
      </c>
      <c r="AY258" s="247" t="s">
        <v>126</v>
      </c>
    </row>
    <row r="259" s="1" customFormat="1" ht="24" customHeight="1">
      <c r="B259" s="31"/>
      <c r="C259" s="206" t="s">
        <v>284</v>
      </c>
      <c r="D259" s="206" t="s">
        <v>128</v>
      </c>
      <c r="E259" s="207" t="s">
        <v>403</v>
      </c>
      <c r="F259" s="208" t="s">
        <v>404</v>
      </c>
      <c r="G259" s="209" t="s">
        <v>131</v>
      </c>
      <c r="H259" s="210">
        <v>702</v>
      </c>
      <c r="I259" s="211">
        <v>7</v>
      </c>
      <c r="J259" s="211">
        <f>ROUND(I259*H259,2)</f>
        <v>4914</v>
      </c>
      <c r="K259" s="208" t="s">
        <v>132</v>
      </c>
      <c r="L259" s="36"/>
      <c r="M259" s="212" t="s">
        <v>1</v>
      </c>
      <c r="N259" s="213" t="s">
        <v>40</v>
      </c>
      <c r="O259" s="214">
        <v>0.002</v>
      </c>
      <c r="P259" s="214">
        <f>O259*H259</f>
        <v>1.4040000000000001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AR259" s="216" t="s">
        <v>133</v>
      </c>
      <c r="AT259" s="216" t="s">
        <v>128</v>
      </c>
      <c r="AU259" s="216" t="s">
        <v>84</v>
      </c>
      <c r="AY259" s="16" t="s">
        <v>126</v>
      </c>
      <c r="BE259" s="217">
        <f>IF(N259="základní",J259,0)</f>
        <v>4914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6" t="s">
        <v>82</v>
      </c>
      <c r="BK259" s="217">
        <f>ROUND(I259*H259,2)</f>
        <v>4914</v>
      </c>
      <c r="BL259" s="16" t="s">
        <v>133</v>
      </c>
      <c r="BM259" s="216" t="s">
        <v>405</v>
      </c>
    </row>
    <row r="260" s="12" customFormat="1">
      <c r="B260" s="218"/>
      <c r="C260" s="219"/>
      <c r="D260" s="220" t="s">
        <v>135</v>
      </c>
      <c r="E260" s="221" t="s">
        <v>1</v>
      </c>
      <c r="F260" s="222" t="s">
        <v>406</v>
      </c>
      <c r="G260" s="219"/>
      <c r="H260" s="221" t="s">
        <v>1</v>
      </c>
      <c r="I260" s="219"/>
      <c r="J260" s="219"/>
      <c r="K260" s="219"/>
      <c r="L260" s="223"/>
      <c r="M260" s="224"/>
      <c r="N260" s="225"/>
      <c r="O260" s="225"/>
      <c r="P260" s="225"/>
      <c r="Q260" s="225"/>
      <c r="R260" s="225"/>
      <c r="S260" s="225"/>
      <c r="T260" s="226"/>
      <c r="AT260" s="227" t="s">
        <v>135</v>
      </c>
      <c r="AU260" s="227" t="s">
        <v>84</v>
      </c>
      <c r="AV260" s="12" t="s">
        <v>82</v>
      </c>
      <c r="AW260" s="12" t="s">
        <v>31</v>
      </c>
      <c r="AX260" s="12" t="s">
        <v>75</v>
      </c>
      <c r="AY260" s="227" t="s">
        <v>126</v>
      </c>
    </row>
    <row r="261" s="13" customFormat="1">
      <c r="B261" s="228"/>
      <c r="C261" s="229"/>
      <c r="D261" s="220" t="s">
        <v>135</v>
      </c>
      <c r="E261" s="230" t="s">
        <v>1</v>
      </c>
      <c r="F261" s="231" t="s">
        <v>176</v>
      </c>
      <c r="G261" s="229"/>
      <c r="H261" s="232">
        <v>702</v>
      </c>
      <c r="I261" s="229"/>
      <c r="J261" s="229"/>
      <c r="K261" s="229"/>
      <c r="L261" s="233"/>
      <c r="M261" s="234"/>
      <c r="N261" s="235"/>
      <c r="O261" s="235"/>
      <c r="P261" s="235"/>
      <c r="Q261" s="235"/>
      <c r="R261" s="235"/>
      <c r="S261" s="235"/>
      <c r="T261" s="236"/>
      <c r="AT261" s="237" t="s">
        <v>135</v>
      </c>
      <c r="AU261" s="237" t="s">
        <v>84</v>
      </c>
      <c r="AV261" s="13" t="s">
        <v>84</v>
      </c>
      <c r="AW261" s="13" t="s">
        <v>31</v>
      </c>
      <c r="AX261" s="13" t="s">
        <v>75</v>
      </c>
      <c r="AY261" s="237" t="s">
        <v>126</v>
      </c>
    </row>
    <row r="262" s="14" customFormat="1">
      <c r="B262" s="238"/>
      <c r="C262" s="239"/>
      <c r="D262" s="220" t="s">
        <v>135</v>
      </c>
      <c r="E262" s="240" t="s">
        <v>1</v>
      </c>
      <c r="F262" s="241" t="s">
        <v>138</v>
      </c>
      <c r="G262" s="239"/>
      <c r="H262" s="242">
        <v>702</v>
      </c>
      <c r="I262" s="239"/>
      <c r="J262" s="239"/>
      <c r="K262" s="239"/>
      <c r="L262" s="243"/>
      <c r="M262" s="244"/>
      <c r="N262" s="245"/>
      <c r="O262" s="245"/>
      <c r="P262" s="245"/>
      <c r="Q262" s="245"/>
      <c r="R262" s="245"/>
      <c r="S262" s="245"/>
      <c r="T262" s="246"/>
      <c r="AT262" s="247" t="s">
        <v>135</v>
      </c>
      <c r="AU262" s="247" t="s">
        <v>84</v>
      </c>
      <c r="AV262" s="14" t="s">
        <v>133</v>
      </c>
      <c r="AW262" s="14" t="s">
        <v>31</v>
      </c>
      <c r="AX262" s="14" t="s">
        <v>82</v>
      </c>
      <c r="AY262" s="247" t="s">
        <v>126</v>
      </c>
    </row>
    <row r="263" s="1" customFormat="1" ht="24" customHeight="1">
      <c r="B263" s="31"/>
      <c r="C263" s="206" t="s">
        <v>288</v>
      </c>
      <c r="D263" s="206" t="s">
        <v>128</v>
      </c>
      <c r="E263" s="207" t="s">
        <v>407</v>
      </c>
      <c r="F263" s="208" t="s">
        <v>408</v>
      </c>
      <c r="G263" s="209" t="s">
        <v>131</v>
      </c>
      <c r="H263" s="210">
        <v>702</v>
      </c>
      <c r="I263" s="211">
        <v>238</v>
      </c>
      <c r="J263" s="211">
        <f>ROUND(I263*H263,2)</f>
        <v>167076</v>
      </c>
      <c r="K263" s="208" t="s">
        <v>132</v>
      </c>
      <c r="L263" s="36"/>
      <c r="M263" s="212" t="s">
        <v>1</v>
      </c>
      <c r="N263" s="213" t="s">
        <v>40</v>
      </c>
      <c r="O263" s="214">
        <v>0.012999999999999999</v>
      </c>
      <c r="P263" s="214">
        <f>O263*H263</f>
        <v>9.1259999999999994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AR263" s="216" t="s">
        <v>133</v>
      </c>
      <c r="AT263" s="216" t="s">
        <v>128</v>
      </c>
      <c r="AU263" s="216" t="s">
        <v>84</v>
      </c>
      <c r="AY263" s="16" t="s">
        <v>126</v>
      </c>
      <c r="BE263" s="217">
        <f>IF(N263="základní",J263,0)</f>
        <v>167076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6" t="s">
        <v>82</v>
      </c>
      <c r="BK263" s="217">
        <f>ROUND(I263*H263,2)</f>
        <v>167076</v>
      </c>
      <c r="BL263" s="16" t="s">
        <v>133</v>
      </c>
      <c r="BM263" s="216" t="s">
        <v>409</v>
      </c>
    </row>
    <row r="264" s="12" customFormat="1">
      <c r="B264" s="218"/>
      <c r="C264" s="219"/>
      <c r="D264" s="220" t="s">
        <v>135</v>
      </c>
      <c r="E264" s="221" t="s">
        <v>1</v>
      </c>
      <c r="F264" s="222" t="s">
        <v>410</v>
      </c>
      <c r="G264" s="219"/>
      <c r="H264" s="221" t="s">
        <v>1</v>
      </c>
      <c r="I264" s="219"/>
      <c r="J264" s="219"/>
      <c r="K264" s="219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135</v>
      </c>
      <c r="AU264" s="227" t="s">
        <v>84</v>
      </c>
      <c r="AV264" s="12" t="s">
        <v>82</v>
      </c>
      <c r="AW264" s="12" t="s">
        <v>31</v>
      </c>
      <c r="AX264" s="12" t="s">
        <v>75</v>
      </c>
      <c r="AY264" s="227" t="s">
        <v>126</v>
      </c>
    </row>
    <row r="265" s="13" customFormat="1">
      <c r="B265" s="228"/>
      <c r="C265" s="229"/>
      <c r="D265" s="220" t="s">
        <v>135</v>
      </c>
      <c r="E265" s="230" t="s">
        <v>1</v>
      </c>
      <c r="F265" s="231" t="s">
        <v>176</v>
      </c>
      <c r="G265" s="229"/>
      <c r="H265" s="232">
        <v>702</v>
      </c>
      <c r="I265" s="229"/>
      <c r="J265" s="229"/>
      <c r="K265" s="229"/>
      <c r="L265" s="233"/>
      <c r="M265" s="234"/>
      <c r="N265" s="235"/>
      <c r="O265" s="235"/>
      <c r="P265" s="235"/>
      <c r="Q265" s="235"/>
      <c r="R265" s="235"/>
      <c r="S265" s="235"/>
      <c r="T265" s="236"/>
      <c r="AT265" s="237" t="s">
        <v>135</v>
      </c>
      <c r="AU265" s="237" t="s">
        <v>84</v>
      </c>
      <c r="AV265" s="13" t="s">
        <v>84</v>
      </c>
      <c r="AW265" s="13" t="s">
        <v>31</v>
      </c>
      <c r="AX265" s="13" t="s">
        <v>75</v>
      </c>
      <c r="AY265" s="237" t="s">
        <v>126</v>
      </c>
    </row>
    <row r="266" s="14" customFormat="1">
      <c r="B266" s="238"/>
      <c r="C266" s="239"/>
      <c r="D266" s="220" t="s">
        <v>135</v>
      </c>
      <c r="E266" s="240" t="s">
        <v>1</v>
      </c>
      <c r="F266" s="241" t="s">
        <v>138</v>
      </c>
      <c r="G266" s="239"/>
      <c r="H266" s="242">
        <v>702</v>
      </c>
      <c r="I266" s="239"/>
      <c r="J266" s="239"/>
      <c r="K266" s="239"/>
      <c r="L266" s="243"/>
      <c r="M266" s="244"/>
      <c r="N266" s="245"/>
      <c r="O266" s="245"/>
      <c r="P266" s="245"/>
      <c r="Q266" s="245"/>
      <c r="R266" s="245"/>
      <c r="S266" s="245"/>
      <c r="T266" s="246"/>
      <c r="AT266" s="247" t="s">
        <v>135</v>
      </c>
      <c r="AU266" s="247" t="s">
        <v>84</v>
      </c>
      <c r="AV266" s="14" t="s">
        <v>133</v>
      </c>
      <c r="AW266" s="14" t="s">
        <v>31</v>
      </c>
      <c r="AX266" s="14" t="s">
        <v>82</v>
      </c>
      <c r="AY266" s="247" t="s">
        <v>126</v>
      </c>
    </row>
    <row r="267" s="1" customFormat="1" ht="24" customHeight="1">
      <c r="B267" s="31"/>
      <c r="C267" s="206" t="s">
        <v>411</v>
      </c>
      <c r="D267" s="206" t="s">
        <v>128</v>
      </c>
      <c r="E267" s="207" t="s">
        <v>412</v>
      </c>
      <c r="F267" s="208" t="s">
        <v>413</v>
      </c>
      <c r="G267" s="209" t="s">
        <v>131</v>
      </c>
      <c r="H267" s="210">
        <v>702</v>
      </c>
      <c r="I267" s="211">
        <v>120</v>
      </c>
      <c r="J267" s="211">
        <f>ROUND(I267*H267,2)</f>
        <v>84240</v>
      </c>
      <c r="K267" s="208" t="s">
        <v>1</v>
      </c>
      <c r="L267" s="36"/>
      <c r="M267" s="212" t="s">
        <v>1</v>
      </c>
      <c r="N267" s="213" t="s">
        <v>40</v>
      </c>
      <c r="O267" s="214">
        <v>0</v>
      </c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AR267" s="216" t="s">
        <v>133</v>
      </c>
      <c r="AT267" s="216" t="s">
        <v>128</v>
      </c>
      <c r="AU267" s="216" t="s">
        <v>84</v>
      </c>
      <c r="AY267" s="16" t="s">
        <v>126</v>
      </c>
      <c r="BE267" s="217">
        <f>IF(N267="základní",J267,0)</f>
        <v>84240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6" t="s">
        <v>82</v>
      </c>
      <c r="BK267" s="217">
        <f>ROUND(I267*H267,2)</f>
        <v>84240</v>
      </c>
      <c r="BL267" s="16" t="s">
        <v>133</v>
      </c>
      <c r="BM267" s="216" t="s">
        <v>414</v>
      </c>
    </row>
    <row r="268" s="12" customFormat="1">
      <c r="B268" s="218"/>
      <c r="C268" s="219"/>
      <c r="D268" s="220" t="s">
        <v>135</v>
      </c>
      <c r="E268" s="221" t="s">
        <v>1</v>
      </c>
      <c r="F268" s="222" t="s">
        <v>415</v>
      </c>
      <c r="G268" s="219"/>
      <c r="H268" s="221" t="s">
        <v>1</v>
      </c>
      <c r="I268" s="219"/>
      <c r="J268" s="219"/>
      <c r="K268" s="219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135</v>
      </c>
      <c r="AU268" s="227" t="s">
        <v>84</v>
      </c>
      <c r="AV268" s="12" t="s">
        <v>82</v>
      </c>
      <c r="AW268" s="12" t="s">
        <v>31</v>
      </c>
      <c r="AX268" s="12" t="s">
        <v>75</v>
      </c>
      <c r="AY268" s="227" t="s">
        <v>126</v>
      </c>
    </row>
    <row r="269" s="13" customFormat="1">
      <c r="B269" s="228"/>
      <c r="C269" s="229"/>
      <c r="D269" s="220" t="s">
        <v>135</v>
      </c>
      <c r="E269" s="230" t="s">
        <v>1</v>
      </c>
      <c r="F269" s="231" t="s">
        <v>176</v>
      </c>
      <c r="G269" s="229"/>
      <c r="H269" s="232">
        <v>702</v>
      </c>
      <c r="I269" s="229"/>
      <c r="J269" s="229"/>
      <c r="K269" s="229"/>
      <c r="L269" s="233"/>
      <c r="M269" s="234"/>
      <c r="N269" s="235"/>
      <c r="O269" s="235"/>
      <c r="P269" s="235"/>
      <c r="Q269" s="235"/>
      <c r="R269" s="235"/>
      <c r="S269" s="235"/>
      <c r="T269" s="236"/>
      <c r="AT269" s="237" t="s">
        <v>135</v>
      </c>
      <c r="AU269" s="237" t="s">
        <v>84</v>
      </c>
      <c r="AV269" s="13" t="s">
        <v>84</v>
      </c>
      <c r="AW269" s="13" t="s">
        <v>31</v>
      </c>
      <c r="AX269" s="13" t="s">
        <v>75</v>
      </c>
      <c r="AY269" s="237" t="s">
        <v>126</v>
      </c>
    </row>
    <row r="270" s="14" customFormat="1">
      <c r="B270" s="238"/>
      <c r="C270" s="239"/>
      <c r="D270" s="220" t="s">
        <v>135</v>
      </c>
      <c r="E270" s="240" t="s">
        <v>1</v>
      </c>
      <c r="F270" s="241" t="s">
        <v>138</v>
      </c>
      <c r="G270" s="239"/>
      <c r="H270" s="242">
        <v>702</v>
      </c>
      <c r="I270" s="239"/>
      <c r="J270" s="239"/>
      <c r="K270" s="239"/>
      <c r="L270" s="243"/>
      <c r="M270" s="244"/>
      <c r="N270" s="245"/>
      <c r="O270" s="245"/>
      <c r="P270" s="245"/>
      <c r="Q270" s="245"/>
      <c r="R270" s="245"/>
      <c r="S270" s="245"/>
      <c r="T270" s="246"/>
      <c r="AT270" s="247" t="s">
        <v>135</v>
      </c>
      <c r="AU270" s="247" t="s">
        <v>84</v>
      </c>
      <c r="AV270" s="14" t="s">
        <v>133</v>
      </c>
      <c r="AW270" s="14" t="s">
        <v>31</v>
      </c>
      <c r="AX270" s="14" t="s">
        <v>82</v>
      </c>
      <c r="AY270" s="247" t="s">
        <v>126</v>
      </c>
    </row>
    <row r="271" s="1" customFormat="1" ht="24" customHeight="1">
      <c r="B271" s="31"/>
      <c r="C271" s="206" t="s">
        <v>416</v>
      </c>
      <c r="D271" s="206" t="s">
        <v>128</v>
      </c>
      <c r="E271" s="207" t="s">
        <v>417</v>
      </c>
      <c r="F271" s="208" t="s">
        <v>418</v>
      </c>
      <c r="G271" s="209" t="s">
        <v>131</v>
      </c>
      <c r="H271" s="210">
        <v>45</v>
      </c>
      <c r="I271" s="211">
        <v>313</v>
      </c>
      <c r="J271" s="211">
        <f>ROUND(I271*H271,2)</f>
        <v>14085</v>
      </c>
      <c r="K271" s="208" t="s">
        <v>132</v>
      </c>
      <c r="L271" s="36"/>
      <c r="M271" s="212" t="s">
        <v>1</v>
      </c>
      <c r="N271" s="213" t="s">
        <v>40</v>
      </c>
      <c r="O271" s="214">
        <v>0.71999999999999997</v>
      </c>
      <c r="P271" s="214">
        <f>O271*H271</f>
        <v>32.399999999999999</v>
      </c>
      <c r="Q271" s="214">
        <v>0.084250000000000005</v>
      </c>
      <c r="R271" s="214">
        <f>Q271*H271</f>
        <v>3.7912500000000002</v>
      </c>
      <c r="S271" s="214">
        <v>0</v>
      </c>
      <c r="T271" s="215">
        <f>S271*H271</f>
        <v>0</v>
      </c>
      <c r="AR271" s="216" t="s">
        <v>133</v>
      </c>
      <c r="AT271" s="216" t="s">
        <v>128</v>
      </c>
      <c r="AU271" s="216" t="s">
        <v>84</v>
      </c>
      <c r="AY271" s="16" t="s">
        <v>126</v>
      </c>
      <c r="BE271" s="217">
        <f>IF(N271="základní",J271,0)</f>
        <v>14085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6" t="s">
        <v>82</v>
      </c>
      <c r="BK271" s="217">
        <f>ROUND(I271*H271,2)</f>
        <v>14085</v>
      </c>
      <c r="BL271" s="16" t="s">
        <v>133</v>
      </c>
      <c r="BM271" s="216" t="s">
        <v>419</v>
      </c>
    </row>
    <row r="272" s="12" customFormat="1">
      <c r="B272" s="218"/>
      <c r="C272" s="219"/>
      <c r="D272" s="220" t="s">
        <v>135</v>
      </c>
      <c r="E272" s="221" t="s">
        <v>1</v>
      </c>
      <c r="F272" s="222" t="s">
        <v>420</v>
      </c>
      <c r="G272" s="219"/>
      <c r="H272" s="221" t="s">
        <v>1</v>
      </c>
      <c r="I272" s="219"/>
      <c r="J272" s="219"/>
      <c r="K272" s="219"/>
      <c r="L272" s="223"/>
      <c r="M272" s="224"/>
      <c r="N272" s="225"/>
      <c r="O272" s="225"/>
      <c r="P272" s="225"/>
      <c r="Q272" s="225"/>
      <c r="R272" s="225"/>
      <c r="S272" s="225"/>
      <c r="T272" s="226"/>
      <c r="AT272" s="227" t="s">
        <v>135</v>
      </c>
      <c r="AU272" s="227" t="s">
        <v>84</v>
      </c>
      <c r="AV272" s="12" t="s">
        <v>82</v>
      </c>
      <c r="AW272" s="12" t="s">
        <v>31</v>
      </c>
      <c r="AX272" s="12" t="s">
        <v>75</v>
      </c>
      <c r="AY272" s="227" t="s">
        <v>126</v>
      </c>
    </row>
    <row r="273" s="13" customFormat="1">
      <c r="B273" s="228"/>
      <c r="C273" s="229"/>
      <c r="D273" s="220" t="s">
        <v>135</v>
      </c>
      <c r="E273" s="230" t="s">
        <v>1</v>
      </c>
      <c r="F273" s="231" t="s">
        <v>147</v>
      </c>
      <c r="G273" s="229"/>
      <c r="H273" s="232">
        <v>45</v>
      </c>
      <c r="I273" s="229"/>
      <c r="J273" s="229"/>
      <c r="K273" s="229"/>
      <c r="L273" s="233"/>
      <c r="M273" s="234"/>
      <c r="N273" s="235"/>
      <c r="O273" s="235"/>
      <c r="P273" s="235"/>
      <c r="Q273" s="235"/>
      <c r="R273" s="235"/>
      <c r="S273" s="235"/>
      <c r="T273" s="236"/>
      <c r="AT273" s="237" t="s">
        <v>135</v>
      </c>
      <c r="AU273" s="237" t="s">
        <v>84</v>
      </c>
      <c r="AV273" s="13" t="s">
        <v>84</v>
      </c>
      <c r="AW273" s="13" t="s">
        <v>31</v>
      </c>
      <c r="AX273" s="13" t="s">
        <v>75</v>
      </c>
      <c r="AY273" s="237" t="s">
        <v>126</v>
      </c>
    </row>
    <row r="274" s="14" customFormat="1">
      <c r="B274" s="238"/>
      <c r="C274" s="239"/>
      <c r="D274" s="220" t="s">
        <v>135</v>
      </c>
      <c r="E274" s="240" t="s">
        <v>1</v>
      </c>
      <c r="F274" s="241" t="s">
        <v>138</v>
      </c>
      <c r="G274" s="239"/>
      <c r="H274" s="242">
        <v>45</v>
      </c>
      <c r="I274" s="239"/>
      <c r="J274" s="239"/>
      <c r="K274" s="239"/>
      <c r="L274" s="243"/>
      <c r="M274" s="244"/>
      <c r="N274" s="245"/>
      <c r="O274" s="245"/>
      <c r="P274" s="245"/>
      <c r="Q274" s="245"/>
      <c r="R274" s="245"/>
      <c r="S274" s="245"/>
      <c r="T274" s="246"/>
      <c r="AT274" s="247" t="s">
        <v>135</v>
      </c>
      <c r="AU274" s="247" t="s">
        <v>84</v>
      </c>
      <c r="AV274" s="14" t="s">
        <v>133</v>
      </c>
      <c r="AW274" s="14" t="s">
        <v>31</v>
      </c>
      <c r="AX274" s="14" t="s">
        <v>82</v>
      </c>
      <c r="AY274" s="247" t="s">
        <v>126</v>
      </c>
    </row>
    <row r="275" s="1" customFormat="1" ht="24" customHeight="1">
      <c r="B275" s="31"/>
      <c r="C275" s="206" t="s">
        <v>421</v>
      </c>
      <c r="D275" s="206" t="s">
        <v>128</v>
      </c>
      <c r="E275" s="207" t="s">
        <v>422</v>
      </c>
      <c r="F275" s="208" t="s">
        <v>423</v>
      </c>
      <c r="G275" s="209" t="s">
        <v>131</v>
      </c>
      <c r="H275" s="210">
        <v>31</v>
      </c>
      <c r="I275" s="211">
        <v>352</v>
      </c>
      <c r="J275" s="211">
        <f>ROUND(I275*H275,2)</f>
        <v>10912</v>
      </c>
      <c r="K275" s="208" t="s">
        <v>132</v>
      </c>
      <c r="L275" s="36"/>
      <c r="M275" s="212" t="s">
        <v>1</v>
      </c>
      <c r="N275" s="213" t="s">
        <v>40</v>
      </c>
      <c r="O275" s="214">
        <v>0.77900000000000003</v>
      </c>
      <c r="P275" s="214">
        <f>O275*H275</f>
        <v>24.149000000000001</v>
      </c>
      <c r="Q275" s="214">
        <v>0.085650000000000004</v>
      </c>
      <c r="R275" s="214">
        <f>Q275*H275</f>
        <v>2.6551499999999999</v>
      </c>
      <c r="S275" s="214">
        <v>0</v>
      </c>
      <c r="T275" s="215">
        <f>S275*H275</f>
        <v>0</v>
      </c>
      <c r="AR275" s="216" t="s">
        <v>133</v>
      </c>
      <c r="AT275" s="216" t="s">
        <v>128</v>
      </c>
      <c r="AU275" s="216" t="s">
        <v>84</v>
      </c>
      <c r="AY275" s="16" t="s">
        <v>126</v>
      </c>
      <c r="BE275" s="217">
        <f>IF(N275="základní",J275,0)</f>
        <v>10912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6" t="s">
        <v>82</v>
      </c>
      <c r="BK275" s="217">
        <f>ROUND(I275*H275,2)</f>
        <v>10912</v>
      </c>
      <c r="BL275" s="16" t="s">
        <v>133</v>
      </c>
      <c r="BM275" s="216" t="s">
        <v>424</v>
      </c>
    </row>
    <row r="276" s="12" customFormat="1">
      <c r="B276" s="218"/>
      <c r="C276" s="219"/>
      <c r="D276" s="220" t="s">
        <v>135</v>
      </c>
      <c r="E276" s="221" t="s">
        <v>1</v>
      </c>
      <c r="F276" s="222" t="s">
        <v>425</v>
      </c>
      <c r="G276" s="219"/>
      <c r="H276" s="221" t="s">
        <v>1</v>
      </c>
      <c r="I276" s="219"/>
      <c r="J276" s="219"/>
      <c r="K276" s="219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135</v>
      </c>
      <c r="AU276" s="227" t="s">
        <v>84</v>
      </c>
      <c r="AV276" s="12" t="s">
        <v>82</v>
      </c>
      <c r="AW276" s="12" t="s">
        <v>31</v>
      </c>
      <c r="AX276" s="12" t="s">
        <v>75</v>
      </c>
      <c r="AY276" s="227" t="s">
        <v>126</v>
      </c>
    </row>
    <row r="277" s="13" customFormat="1">
      <c r="B277" s="228"/>
      <c r="C277" s="229"/>
      <c r="D277" s="220" t="s">
        <v>135</v>
      </c>
      <c r="E277" s="230" t="s">
        <v>1</v>
      </c>
      <c r="F277" s="231" t="s">
        <v>150</v>
      </c>
      <c r="G277" s="229"/>
      <c r="H277" s="232">
        <v>31</v>
      </c>
      <c r="I277" s="229"/>
      <c r="J277" s="229"/>
      <c r="K277" s="229"/>
      <c r="L277" s="233"/>
      <c r="M277" s="234"/>
      <c r="N277" s="235"/>
      <c r="O277" s="235"/>
      <c r="P277" s="235"/>
      <c r="Q277" s="235"/>
      <c r="R277" s="235"/>
      <c r="S277" s="235"/>
      <c r="T277" s="236"/>
      <c r="AT277" s="237" t="s">
        <v>135</v>
      </c>
      <c r="AU277" s="237" t="s">
        <v>84</v>
      </c>
      <c r="AV277" s="13" t="s">
        <v>84</v>
      </c>
      <c r="AW277" s="13" t="s">
        <v>31</v>
      </c>
      <c r="AX277" s="13" t="s">
        <v>75</v>
      </c>
      <c r="AY277" s="237" t="s">
        <v>126</v>
      </c>
    </row>
    <row r="278" s="14" customFormat="1">
      <c r="B278" s="238"/>
      <c r="C278" s="239"/>
      <c r="D278" s="220" t="s">
        <v>135</v>
      </c>
      <c r="E278" s="240" t="s">
        <v>1</v>
      </c>
      <c r="F278" s="241" t="s">
        <v>138</v>
      </c>
      <c r="G278" s="239"/>
      <c r="H278" s="242">
        <v>31</v>
      </c>
      <c r="I278" s="239"/>
      <c r="J278" s="239"/>
      <c r="K278" s="239"/>
      <c r="L278" s="243"/>
      <c r="M278" s="244"/>
      <c r="N278" s="245"/>
      <c r="O278" s="245"/>
      <c r="P278" s="245"/>
      <c r="Q278" s="245"/>
      <c r="R278" s="245"/>
      <c r="S278" s="245"/>
      <c r="T278" s="246"/>
      <c r="AT278" s="247" t="s">
        <v>135</v>
      </c>
      <c r="AU278" s="247" t="s">
        <v>84</v>
      </c>
      <c r="AV278" s="14" t="s">
        <v>133</v>
      </c>
      <c r="AW278" s="14" t="s">
        <v>31</v>
      </c>
      <c r="AX278" s="14" t="s">
        <v>82</v>
      </c>
      <c r="AY278" s="247" t="s">
        <v>126</v>
      </c>
    </row>
    <row r="279" s="1" customFormat="1" ht="24" customHeight="1">
      <c r="B279" s="31"/>
      <c r="C279" s="206" t="s">
        <v>426</v>
      </c>
      <c r="D279" s="206" t="s">
        <v>128</v>
      </c>
      <c r="E279" s="207" t="s">
        <v>427</v>
      </c>
      <c r="F279" s="208" t="s">
        <v>428</v>
      </c>
      <c r="G279" s="209" t="s">
        <v>131</v>
      </c>
      <c r="H279" s="210">
        <v>26</v>
      </c>
      <c r="I279" s="211">
        <v>335</v>
      </c>
      <c r="J279" s="211">
        <f>ROUND(I279*H279,2)</f>
        <v>8710</v>
      </c>
      <c r="K279" s="208" t="s">
        <v>132</v>
      </c>
      <c r="L279" s="36"/>
      <c r="M279" s="212" t="s">
        <v>1</v>
      </c>
      <c r="N279" s="213" t="s">
        <v>40</v>
      </c>
      <c r="O279" s="214">
        <v>0.75700000000000001</v>
      </c>
      <c r="P279" s="214">
        <f>O279*H279</f>
        <v>19.681999999999999</v>
      </c>
      <c r="Q279" s="214">
        <v>0.10362</v>
      </c>
      <c r="R279" s="214">
        <f>Q279*H279</f>
        <v>2.6941200000000003</v>
      </c>
      <c r="S279" s="214">
        <v>0</v>
      </c>
      <c r="T279" s="215">
        <f>S279*H279</f>
        <v>0</v>
      </c>
      <c r="AR279" s="216" t="s">
        <v>133</v>
      </c>
      <c r="AT279" s="216" t="s">
        <v>128</v>
      </c>
      <c r="AU279" s="216" t="s">
        <v>84</v>
      </c>
      <c r="AY279" s="16" t="s">
        <v>126</v>
      </c>
      <c r="BE279" s="217">
        <f>IF(N279="základní",J279,0)</f>
        <v>8710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6" t="s">
        <v>82</v>
      </c>
      <c r="BK279" s="217">
        <f>ROUND(I279*H279,2)</f>
        <v>8710</v>
      </c>
      <c r="BL279" s="16" t="s">
        <v>133</v>
      </c>
      <c r="BM279" s="216" t="s">
        <v>429</v>
      </c>
    </row>
    <row r="280" s="12" customFormat="1">
      <c r="B280" s="218"/>
      <c r="C280" s="219"/>
      <c r="D280" s="220" t="s">
        <v>135</v>
      </c>
      <c r="E280" s="221" t="s">
        <v>1</v>
      </c>
      <c r="F280" s="222" t="s">
        <v>430</v>
      </c>
      <c r="G280" s="219"/>
      <c r="H280" s="221" t="s">
        <v>1</v>
      </c>
      <c r="I280" s="219"/>
      <c r="J280" s="219"/>
      <c r="K280" s="219"/>
      <c r="L280" s="223"/>
      <c r="M280" s="224"/>
      <c r="N280" s="225"/>
      <c r="O280" s="225"/>
      <c r="P280" s="225"/>
      <c r="Q280" s="225"/>
      <c r="R280" s="225"/>
      <c r="S280" s="225"/>
      <c r="T280" s="226"/>
      <c r="AT280" s="227" t="s">
        <v>135</v>
      </c>
      <c r="AU280" s="227" t="s">
        <v>84</v>
      </c>
      <c r="AV280" s="12" t="s">
        <v>82</v>
      </c>
      <c r="AW280" s="12" t="s">
        <v>31</v>
      </c>
      <c r="AX280" s="12" t="s">
        <v>75</v>
      </c>
      <c r="AY280" s="227" t="s">
        <v>126</v>
      </c>
    </row>
    <row r="281" s="13" customFormat="1">
      <c r="B281" s="228"/>
      <c r="C281" s="229"/>
      <c r="D281" s="220" t="s">
        <v>135</v>
      </c>
      <c r="E281" s="230" t="s">
        <v>1</v>
      </c>
      <c r="F281" s="231" t="s">
        <v>255</v>
      </c>
      <c r="G281" s="229"/>
      <c r="H281" s="232">
        <v>26</v>
      </c>
      <c r="I281" s="229"/>
      <c r="J281" s="229"/>
      <c r="K281" s="229"/>
      <c r="L281" s="233"/>
      <c r="M281" s="234"/>
      <c r="N281" s="235"/>
      <c r="O281" s="235"/>
      <c r="P281" s="235"/>
      <c r="Q281" s="235"/>
      <c r="R281" s="235"/>
      <c r="S281" s="235"/>
      <c r="T281" s="236"/>
      <c r="AT281" s="237" t="s">
        <v>135</v>
      </c>
      <c r="AU281" s="237" t="s">
        <v>84</v>
      </c>
      <c r="AV281" s="13" t="s">
        <v>84</v>
      </c>
      <c r="AW281" s="13" t="s">
        <v>31</v>
      </c>
      <c r="AX281" s="13" t="s">
        <v>75</v>
      </c>
      <c r="AY281" s="237" t="s">
        <v>126</v>
      </c>
    </row>
    <row r="282" s="14" customFormat="1">
      <c r="B282" s="238"/>
      <c r="C282" s="239"/>
      <c r="D282" s="220" t="s">
        <v>135</v>
      </c>
      <c r="E282" s="240" t="s">
        <v>1</v>
      </c>
      <c r="F282" s="241" t="s">
        <v>138</v>
      </c>
      <c r="G282" s="239"/>
      <c r="H282" s="242">
        <v>26</v>
      </c>
      <c r="I282" s="239"/>
      <c r="J282" s="239"/>
      <c r="K282" s="239"/>
      <c r="L282" s="243"/>
      <c r="M282" s="244"/>
      <c r="N282" s="245"/>
      <c r="O282" s="245"/>
      <c r="P282" s="245"/>
      <c r="Q282" s="245"/>
      <c r="R282" s="245"/>
      <c r="S282" s="245"/>
      <c r="T282" s="246"/>
      <c r="AT282" s="247" t="s">
        <v>135</v>
      </c>
      <c r="AU282" s="247" t="s">
        <v>84</v>
      </c>
      <c r="AV282" s="14" t="s">
        <v>133</v>
      </c>
      <c r="AW282" s="14" t="s">
        <v>31</v>
      </c>
      <c r="AX282" s="14" t="s">
        <v>82</v>
      </c>
      <c r="AY282" s="247" t="s">
        <v>126</v>
      </c>
    </row>
    <row r="283" s="1" customFormat="1" ht="16.5" customHeight="1">
      <c r="B283" s="31"/>
      <c r="C283" s="252" t="s">
        <v>431</v>
      </c>
      <c r="D283" s="252" t="s">
        <v>358</v>
      </c>
      <c r="E283" s="253" t="s">
        <v>432</v>
      </c>
      <c r="F283" s="254" t="s">
        <v>433</v>
      </c>
      <c r="G283" s="255" t="s">
        <v>131</v>
      </c>
      <c r="H283" s="256">
        <v>26.780000000000001</v>
      </c>
      <c r="I283" s="257">
        <v>303</v>
      </c>
      <c r="J283" s="257">
        <f>ROUND(I283*H283,2)</f>
        <v>8114.3400000000001</v>
      </c>
      <c r="K283" s="254" t="s">
        <v>132</v>
      </c>
      <c r="L283" s="258"/>
      <c r="M283" s="259" t="s">
        <v>1</v>
      </c>
      <c r="N283" s="260" t="s">
        <v>40</v>
      </c>
      <c r="O283" s="214">
        <v>0</v>
      </c>
      <c r="P283" s="214">
        <f>O283*H283</f>
        <v>0</v>
      </c>
      <c r="Q283" s="214">
        <v>0.17599999999999999</v>
      </c>
      <c r="R283" s="214">
        <f>Q283*H283</f>
        <v>4.7132800000000001</v>
      </c>
      <c r="S283" s="214">
        <v>0</v>
      </c>
      <c r="T283" s="215">
        <f>S283*H283</f>
        <v>0</v>
      </c>
      <c r="AR283" s="216" t="s">
        <v>163</v>
      </c>
      <c r="AT283" s="216" t="s">
        <v>358</v>
      </c>
      <c r="AU283" s="216" t="s">
        <v>84</v>
      </c>
      <c r="AY283" s="16" t="s">
        <v>126</v>
      </c>
      <c r="BE283" s="217">
        <f>IF(N283="základní",J283,0)</f>
        <v>8114.3400000000001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6" t="s">
        <v>82</v>
      </c>
      <c r="BK283" s="217">
        <f>ROUND(I283*H283,2)</f>
        <v>8114.3400000000001</v>
      </c>
      <c r="BL283" s="16" t="s">
        <v>133</v>
      </c>
      <c r="BM283" s="216" t="s">
        <v>434</v>
      </c>
    </row>
    <row r="284" s="12" customFormat="1">
      <c r="B284" s="218"/>
      <c r="C284" s="219"/>
      <c r="D284" s="220" t="s">
        <v>135</v>
      </c>
      <c r="E284" s="221" t="s">
        <v>1</v>
      </c>
      <c r="F284" s="222" t="s">
        <v>435</v>
      </c>
      <c r="G284" s="219"/>
      <c r="H284" s="221" t="s">
        <v>1</v>
      </c>
      <c r="I284" s="219"/>
      <c r="J284" s="219"/>
      <c r="K284" s="219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135</v>
      </c>
      <c r="AU284" s="227" t="s">
        <v>84</v>
      </c>
      <c r="AV284" s="12" t="s">
        <v>82</v>
      </c>
      <c r="AW284" s="12" t="s">
        <v>31</v>
      </c>
      <c r="AX284" s="12" t="s">
        <v>75</v>
      </c>
      <c r="AY284" s="227" t="s">
        <v>126</v>
      </c>
    </row>
    <row r="285" s="13" customFormat="1">
      <c r="B285" s="228"/>
      <c r="C285" s="229"/>
      <c r="D285" s="220" t="s">
        <v>135</v>
      </c>
      <c r="E285" s="230" t="s">
        <v>1</v>
      </c>
      <c r="F285" s="231" t="s">
        <v>436</v>
      </c>
      <c r="G285" s="229"/>
      <c r="H285" s="232">
        <v>26.780000000000001</v>
      </c>
      <c r="I285" s="229"/>
      <c r="J285" s="229"/>
      <c r="K285" s="229"/>
      <c r="L285" s="233"/>
      <c r="M285" s="234"/>
      <c r="N285" s="235"/>
      <c r="O285" s="235"/>
      <c r="P285" s="235"/>
      <c r="Q285" s="235"/>
      <c r="R285" s="235"/>
      <c r="S285" s="235"/>
      <c r="T285" s="236"/>
      <c r="AT285" s="237" t="s">
        <v>135</v>
      </c>
      <c r="AU285" s="237" t="s">
        <v>84</v>
      </c>
      <c r="AV285" s="13" t="s">
        <v>84</v>
      </c>
      <c r="AW285" s="13" t="s">
        <v>31</v>
      </c>
      <c r="AX285" s="13" t="s">
        <v>75</v>
      </c>
      <c r="AY285" s="237" t="s">
        <v>126</v>
      </c>
    </row>
    <row r="286" s="14" customFormat="1">
      <c r="B286" s="238"/>
      <c r="C286" s="239"/>
      <c r="D286" s="220" t="s">
        <v>135</v>
      </c>
      <c r="E286" s="240" t="s">
        <v>1</v>
      </c>
      <c r="F286" s="241" t="s">
        <v>138</v>
      </c>
      <c r="G286" s="239"/>
      <c r="H286" s="242">
        <v>26.780000000000001</v>
      </c>
      <c r="I286" s="239"/>
      <c r="J286" s="239"/>
      <c r="K286" s="239"/>
      <c r="L286" s="243"/>
      <c r="M286" s="244"/>
      <c r="N286" s="245"/>
      <c r="O286" s="245"/>
      <c r="P286" s="245"/>
      <c r="Q286" s="245"/>
      <c r="R286" s="245"/>
      <c r="S286" s="245"/>
      <c r="T286" s="246"/>
      <c r="AT286" s="247" t="s">
        <v>135</v>
      </c>
      <c r="AU286" s="247" t="s">
        <v>84</v>
      </c>
      <c r="AV286" s="14" t="s">
        <v>133</v>
      </c>
      <c r="AW286" s="14" t="s">
        <v>31</v>
      </c>
      <c r="AX286" s="14" t="s">
        <v>82</v>
      </c>
      <c r="AY286" s="247" t="s">
        <v>126</v>
      </c>
    </row>
    <row r="287" s="1" customFormat="1" ht="24" customHeight="1">
      <c r="B287" s="31"/>
      <c r="C287" s="206" t="s">
        <v>437</v>
      </c>
      <c r="D287" s="206" t="s">
        <v>128</v>
      </c>
      <c r="E287" s="207" t="s">
        <v>438</v>
      </c>
      <c r="F287" s="208" t="s">
        <v>439</v>
      </c>
      <c r="G287" s="209" t="s">
        <v>131</v>
      </c>
      <c r="H287" s="210">
        <v>132</v>
      </c>
      <c r="I287" s="211">
        <v>281</v>
      </c>
      <c r="J287" s="211">
        <f>ROUND(I287*H287,2)</f>
        <v>37092</v>
      </c>
      <c r="K287" s="208" t="s">
        <v>132</v>
      </c>
      <c r="L287" s="36"/>
      <c r="M287" s="212" t="s">
        <v>1</v>
      </c>
      <c r="N287" s="213" t="s">
        <v>40</v>
      </c>
      <c r="O287" s="214">
        <v>0.58999999999999997</v>
      </c>
      <c r="P287" s="214">
        <f>O287*H287</f>
        <v>77.879999999999995</v>
      </c>
      <c r="Q287" s="214">
        <v>0.10362</v>
      </c>
      <c r="R287" s="214">
        <f>Q287*H287</f>
        <v>13.67784</v>
      </c>
      <c r="S287" s="214">
        <v>0</v>
      </c>
      <c r="T287" s="215">
        <f>S287*H287</f>
        <v>0</v>
      </c>
      <c r="AR287" s="216" t="s">
        <v>133</v>
      </c>
      <c r="AT287" s="216" t="s">
        <v>128</v>
      </c>
      <c r="AU287" s="216" t="s">
        <v>84</v>
      </c>
      <c r="AY287" s="16" t="s">
        <v>126</v>
      </c>
      <c r="BE287" s="217">
        <f>IF(N287="základní",J287,0)</f>
        <v>37092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6" t="s">
        <v>82</v>
      </c>
      <c r="BK287" s="217">
        <f>ROUND(I287*H287,2)</f>
        <v>37092</v>
      </c>
      <c r="BL287" s="16" t="s">
        <v>133</v>
      </c>
      <c r="BM287" s="216" t="s">
        <v>440</v>
      </c>
    </row>
    <row r="288" s="12" customFormat="1">
      <c r="B288" s="218"/>
      <c r="C288" s="219"/>
      <c r="D288" s="220" t="s">
        <v>135</v>
      </c>
      <c r="E288" s="221" t="s">
        <v>1</v>
      </c>
      <c r="F288" s="222" t="s">
        <v>441</v>
      </c>
      <c r="G288" s="219"/>
      <c r="H288" s="221" t="s">
        <v>1</v>
      </c>
      <c r="I288" s="219"/>
      <c r="J288" s="219"/>
      <c r="K288" s="219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135</v>
      </c>
      <c r="AU288" s="227" t="s">
        <v>84</v>
      </c>
      <c r="AV288" s="12" t="s">
        <v>82</v>
      </c>
      <c r="AW288" s="12" t="s">
        <v>31</v>
      </c>
      <c r="AX288" s="12" t="s">
        <v>75</v>
      </c>
      <c r="AY288" s="227" t="s">
        <v>126</v>
      </c>
    </row>
    <row r="289" s="13" customFormat="1">
      <c r="B289" s="228"/>
      <c r="C289" s="229"/>
      <c r="D289" s="220" t="s">
        <v>135</v>
      </c>
      <c r="E289" s="230" t="s">
        <v>1</v>
      </c>
      <c r="F289" s="231" t="s">
        <v>442</v>
      </c>
      <c r="G289" s="229"/>
      <c r="H289" s="232">
        <v>132</v>
      </c>
      <c r="I289" s="229"/>
      <c r="J289" s="229"/>
      <c r="K289" s="229"/>
      <c r="L289" s="233"/>
      <c r="M289" s="234"/>
      <c r="N289" s="235"/>
      <c r="O289" s="235"/>
      <c r="P289" s="235"/>
      <c r="Q289" s="235"/>
      <c r="R289" s="235"/>
      <c r="S289" s="235"/>
      <c r="T289" s="236"/>
      <c r="AT289" s="237" t="s">
        <v>135</v>
      </c>
      <c r="AU289" s="237" t="s">
        <v>84</v>
      </c>
      <c r="AV289" s="13" t="s">
        <v>84</v>
      </c>
      <c r="AW289" s="13" t="s">
        <v>31</v>
      </c>
      <c r="AX289" s="13" t="s">
        <v>75</v>
      </c>
      <c r="AY289" s="237" t="s">
        <v>126</v>
      </c>
    </row>
    <row r="290" s="14" customFormat="1">
      <c r="B290" s="238"/>
      <c r="C290" s="239"/>
      <c r="D290" s="220" t="s">
        <v>135</v>
      </c>
      <c r="E290" s="240" t="s">
        <v>1</v>
      </c>
      <c r="F290" s="241" t="s">
        <v>138</v>
      </c>
      <c r="G290" s="239"/>
      <c r="H290" s="242">
        <v>132</v>
      </c>
      <c r="I290" s="239"/>
      <c r="J290" s="239"/>
      <c r="K290" s="239"/>
      <c r="L290" s="243"/>
      <c r="M290" s="244"/>
      <c r="N290" s="245"/>
      <c r="O290" s="245"/>
      <c r="P290" s="245"/>
      <c r="Q290" s="245"/>
      <c r="R290" s="245"/>
      <c r="S290" s="245"/>
      <c r="T290" s="246"/>
      <c r="AT290" s="247" t="s">
        <v>135</v>
      </c>
      <c r="AU290" s="247" t="s">
        <v>84</v>
      </c>
      <c r="AV290" s="14" t="s">
        <v>133</v>
      </c>
      <c r="AW290" s="14" t="s">
        <v>31</v>
      </c>
      <c r="AX290" s="14" t="s">
        <v>82</v>
      </c>
      <c r="AY290" s="247" t="s">
        <v>126</v>
      </c>
    </row>
    <row r="291" s="1" customFormat="1" ht="16.5" customHeight="1">
      <c r="B291" s="31"/>
      <c r="C291" s="252" t="s">
        <v>443</v>
      </c>
      <c r="D291" s="252" t="s">
        <v>358</v>
      </c>
      <c r="E291" s="253" t="s">
        <v>444</v>
      </c>
      <c r="F291" s="254" t="s">
        <v>445</v>
      </c>
      <c r="G291" s="255" t="s">
        <v>131</v>
      </c>
      <c r="H291" s="256">
        <v>2.0600000000000001</v>
      </c>
      <c r="I291" s="257">
        <v>363</v>
      </c>
      <c r="J291" s="257">
        <f>ROUND(I291*H291,2)</f>
        <v>747.77999999999997</v>
      </c>
      <c r="K291" s="254" t="s">
        <v>132</v>
      </c>
      <c r="L291" s="258"/>
      <c r="M291" s="259" t="s">
        <v>1</v>
      </c>
      <c r="N291" s="260" t="s">
        <v>40</v>
      </c>
      <c r="O291" s="214">
        <v>0</v>
      </c>
      <c r="P291" s="214">
        <f>O291*H291</f>
        <v>0</v>
      </c>
      <c r="Q291" s="214">
        <v>0.17599999999999999</v>
      </c>
      <c r="R291" s="214">
        <f>Q291*H291</f>
        <v>0.36255999999999999</v>
      </c>
      <c r="S291" s="214">
        <v>0</v>
      </c>
      <c r="T291" s="215">
        <f>S291*H291</f>
        <v>0</v>
      </c>
      <c r="AR291" s="216" t="s">
        <v>163</v>
      </c>
      <c r="AT291" s="216" t="s">
        <v>358</v>
      </c>
      <c r="AU291" s="216" t="s">
        <v>84</v>
      </c>
      <c r="AY291" s="16" t="s">
        <v>126</v>
      </c>
      <c r="BE291" s="217">
        <f>IF(N291="základní",J291,0)</f>
        <v>747.77999999999997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6" t="s">
        <v>82</v>
      </c>
      <c r="BK291" s="217">
        <f>ROUND(I291*H291,2)</f>
        <v>747.77999999999997</v>
      </c>
      <c r="BL291" s="16" t="s">
        <v>133</v>
      </c>
      <c r="BM291" s="216" t="s">
        <v>446</v>
      </c>
    </row>
    <row r="292" s="12" customFormat="1">
      <c r="B292" s="218"/>
      <c r="C292" s="219"/>
      <c r="D292" s="220" t="s">
        <v>135</v>
      </c>
      <c r="E292" s="221" t="s">
        <v>1</v>
      </c>
      <c r="F292" s="222" t="s">
        <v>447</v>
      </c>
      <c r="G292" s="219"/>
      <c r="H292" s="221" t="s">
        <v>1</v>
      </c>
      <c r="I292" s="219"/>
      <c r="J292" s="219"/>
      <c r="K292" s="219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135</v>
      </c>
      <c r="AU292" s="227" t="s">
        <v>84</v>
      </c>
      <c r="AV292" s="12" t="s">
        <v>82</v>
      </c>
      <c r="AW292" s="12" t="s">
        <v>31</v>
      </c>
      <c r="AX292" s="12" t="s">
        <v>75</v>
      </c>
      <c r="AY292" s="227" t="s">
        <v>126</v>
      </c>
    </row>
    <row r="293" s="13" customFormat="1">
      <c r="B293" s="228"/>
      <c r="C293" s="229"/>
      <c r="D293" s="220" t="s">
        <v>135</v>
      </c>
      <c r="E293" s="230" t="s">
        <v>1</v>
      </c>
      <c r="F293" s="231" t="s">
        <v>448</v>
      </c>
      <c r="G293" s="229"/>
      <c r="H293" s="232">
        <v>2.0600000000000001</v>
      </c>
      <c r="I293" s="229"/>
      <c r="J293" s="229"/>
      <c r="K293" s="229"/>
      <c r="L293" s="233"/>
      <c r="M293" s="234"/>
      <c r="N293" s="235"/>
      <c r="O293" s="235"/>
      <c r="P293" s="235"/>
      <c r="Q293" s="235"/>
      <c r="R293" s="235"/>
      <c r="S293" s="235"/>
      <c r="T293" s="236"/>
      <c r="AT293" s="237" t="s">
        <v>135</v>
      </c>
      <c r="AU293" s="237" t="s">
        <v>84</v>
      </c>
      <c r="AV293" s="13" t="s">
        <v>84</v>
      </c>
      <c r="AW293" s="13" t="s">
        <v>31</v>
      </c>
      <c r="AX293" s="13" t="s">
        <v>75</v>
      </c>
      <c r="AY293" s="237" t="s">
        <v>126</v>
      </c>
    </row>
    <row r="294" s="14" customFormat="1">
      <c r="B294" s="238"/>
      <c r="C294" s="239"/>
      <c r="D294" s="220" t="s">
        <v>135</v>
      </c>
      <c r="E294" s="240" t="s">
        <v>1</v>
      </c>
      <c r="F294" s="241" t="s">
        <v>138</v>
      </c>
      <c r="G294" s="239"/>
      <c r="H294" s="242">
        <v>2.0600000000000001</v>
      </c>
      <c r="I294" s="239"/>
      <c r="J294" s="239"/>
      <c r="K294" s="239"/>
      <c r="L294" s="243"/>
      <c r="M294" s="244"/>
      <c r="N294" s="245"/>
      <c r="O294" s="245"/>
      <c r="P294" s="245"/>
      <c r="Q294" s="245"/>
      <c r="R294" s="245"/>
      <c r="S294" s="245"/>
      <c r="T294" s="246"/>
      <c r="AT294" s="247" t="s">
        <v>135</v>
      </c>
      <c r="AU294" s="247" t="s">
        <v>84</v>
      </c>
      <c r="AV294" s="14" t="s">
        <v>133</v>
      </c>
      <c r="AW294" s="14" t="s">
        <v>31</v>
      </c>
      <c r="AX294" s="14" t="s">
        <v>82</v>
      </c>
      <c r="AY294" s="247" t="s">
        <v>126</v>
      </c>
    </row>
    <row r="295" s="1" customFormat="1" ht="24" customHeight="1">
      <c r="B295" s="31"/>
      <c r="C295" s="252" t="s">
        <v>449</v>
      </c>
      <c r="D295" s="252" t="s">
        <v>358</v>
      </c>
      <c r="E295" s="253" t="s">
        <v>450</v>
      </c>
      <c r="F295" s="254" t="s">
        <v>451</v>
      </c>
      <c r="G295" s="255" t="s">
        <v>131</v>
      </c>
      <c r="H295" s="256">
        <v>132.59999999999999</v>
      </c>
      <c r="I295" s="257">
        <v>419</v>
      </c>
      <c r="J295" s="257">
        <f>ROUND(I295*H295,2)</f>
        <v>55559.400000000001</v>
      </c>
      <c r="K295" s="254" t="s">
        <v>1</v>
      </c>
      <c r="L295" s="258"/>
      <c r="M295" s="259" t="s">
        <v>1</v>
      </c>
      <c r="N295" s="260" t="s">
        <v>40</v>
      </c>
      <c r="O295" s="214">
        <v>0</v>
      </c>
      <c r="P295" s="214">
        <f>O295*H295</f>
        <v>0</v>
      </c>
      <c r="Q295" s="214">
        <v>0.13900000000000001</v>
      </c>
      <c r="R295" s="214">
        <f>Q295*H295</f>
        <v>18.4314</v>
      </c>
      <c r="S295" s="214">
        <v>0</v>
      </c>
      <c r="T295" s="215">
        <f>S295*H295</f>
        <v>0</v>
      </c>
      <c r="AR295" s="216" t="s">
        <v>163</v>
      </c>
      <c r="AT295" s="216" t="s">
        <v>358</v>
      </c>
      <c r="AU295" s="216" t="s">
        <v>84</v>
      </c>
      <c r="AY295" s="16" t="s">
        <v>126</v>
      </c>
      <c r="BE295" s="217">
        <f>IF(N295="základní",J295,0)</f>
        <v>55559.400000000001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6" t="s">
        <v>82</v>
      </c>
      <c r="BK295" s="217">
        <f>ROUND(I295*H295,2)</f>
        <v>55559.400000000001</v>
      </c>
      <c r="BL295" s="16" t="s">
        <v>133</v>
      </c>
      <c r="BM295" s="216" t="s">
        <v>452</v>
      </c>
    </row>
    <row r="296" s="12" customFormat="1">
      <c r="B296" s="218"/>
      <c r="C296" s="219"/>
      <c r="D296" s="220" t="s">
        <v>135</v>
      </c>
      <c r="E296" s="221" t="s">
        <v>1</v>
      </c>
      <c r="F296" s="222" t="s">
        <v>453</v>
      </c>
      <c r="G296" s="219"/>
      <c r="H296" s="221" t="s">
        <v>1</v>
      </c>
      <c r="I296" s="219"/>
      <c r="J296" s="219"/>
      <c r="K296" s="219"/>
      <c r="L296" s="223"/>
      <c r="M296" s="224"/>
      <c r="N296" s="225"/>
      <c r="O296" s="225"/>
      <c r="P296" s="225"/>
      <c r="Q296" s="225"/>
      <c r="R296" s="225"/>
      <c r="S296" s="225"/>
      <c r="T296" s="226"/>
      <c r="AT296" s="227" t="s">
        <v>135</v>
      </c>
      <c r="AU296" s="227" t="s">
        <v>84</v>
      </c>
      <c r="AV296" s="12" t="s">
        <v>82</v>
      </c>
      <c r="AW296" s="12" t="s">
        <v>31</v>
      </c>
      <c r="AX296" s="12" t="s">
        <v>75</v>
      </c>
      <c r="AY296" s="227" t="s">
        <v>126</v>
      </c>
    </row>
    <row r="297" s="13" customFormat="1">
      <c r="B297" s="228"/>
      <c r="C297" s="229"/>
      <c r="D297" s="220" t="s">
        <v>135</v>
      </c>
      <c r="E297" s="230" t="s">
        <v>1</v>
      </c>
      <c r="F297" s="231" t="s">
        <v>454</v>
      </c>
      <c r="G297" s="229"/>
      <c r="H297" s="232">
        <v>132.59999999999999</v>
      </c>
      <c r="I297" s="229"/>
      <c r="J297" s="229"/>
      <c r="K297" s="229"/>
      <c r="L297" s="233"/>
      <c r="M297" s="234"/>
      <c r="N297" s="235"/>
      <c r="O297" s="235"/>
      <c r="P297" s="235"/>
      <c r="Q297" s="235"/>
      <c r="R297" s="235"/>
      <c r="S297" s="235"/>
      <c r="T297" s="236"/>
      <c r="AT297" s="237" t="s">
        <v>135</v>
      </c>
      <c r="AU297" s="237" t="s">
        <v>84</v>
      </c>
      <c r="AV297" s="13" t="s">
        <v>84</v>
      </c>
      <c r="AW297" s="13" t="s">
        <v>31</v>
      </c>
      <c r="AX297" s="13" t="s">
        <v>75</v>
      </c>
      <c r="AY297" s="237" t="s">
        <v>126</v>
      </c>
    </row>
    <row r="298" s="14" customFormat="1">
      <c r="B298" s="238"/>
      <c r="C298" s="239"/>
      <c r="D298" s="220" t="s">
        <v>135</v>
      </c>
      <c r="E298" s="240" t="s">
        <v>1</v>
      </c>
      <c r="F298" s="241" t="s">
        <v>138</v>
      </c>
      <c r="G298" s="239"/>
      <c r="H298" s="242">
        <v>132.59999999999999</v>
      </c>
      <c r="I298" s="239"/>
      <c r="J298" s="239"/>
      <c r="K298" s="239"/>
      <c r="L298" s="243"/>
      <c r="M298" s="244"/>
      <c r="N298" s="245"/>
      <c r="O298" s="245"/>
      <c r="P298" s="245"/>
      <c r="Q298" s="245"/>
      <c r="R298" s="245"/>
      <c r="S298" s="245"/>
      <c r="T298" s="246"/>
      <c r="AT298" s="247" t="s">
        <v>135</v>
      </c>
      <c r="AU298" s="247" t="s">
        <v>84</v>
      </c>
      <c r="AV298" s="14" t="s">
        <v>133</v>
      </c>
      <c r="AW298" s="14" t="s">
        <v>31</v>
      </c>
      <c r="AX298" s="14" t="s">
        <v>82</v>
      </c>
      <c r="AY298" s="247" t="s">
        <v>126</v>
      </c>
    </row>
    <row r="299" s="1" customFormat="1" ht="16.5" customHeight="1">
      <c r="B299" s="31"/>
      <c r="C299" s="252" t="s">
        <v>455</v>
      </c>
      <c r="D299" s="252" t="s">
        <v>358</v>
      </c>
      <c r="E299" s="253" t="s">
        <v>456</v>
      </c>
      <c r="F299" s="254" t="s">
        <v>457</v>
      </c>
      <c r="G299" s="255" t="s">
        <v>187</v>
      </c>
      <c r="H299" s="256">
        <v>2.9119999999999999</v>
      </c>
      <c r="I299" s="257">
        <v>250</v>
      </c>
      <c r="J299" s="257">
        <f>ROUND(I299*H299,2)</f>
        <v>728</v>
      </c>
      <c r="K299" s="254" t="s">
        <v>1</v>
      </c>
      <c r="L299" s="258"/>
      <c r="M299" s="259" t="s">
        <v>1</v>
      </c>
      <c r="N299" s="260" t="s">
        <v>40</v>
      </c>
      <c r="O299" s="214">
        <v>0</v>
      </c>
      <c r="P299" s="214">
        <f>O299*H299</f>
        <v>0</v>
      </c>
      <c r="Q299" s="214">
        <v>0</v>
      </c>
      <c r="R299" s="214">
        <f>Q299*H299</f>
        <v>0</v>
      </c>
      <c r="S299" s="214">
        <v>0</v>
      </c>
      <c r="T299" s="215">
        <f>S299*H299</f>
        <v>0</v>
      </c>
      <c r="AR299" s="216" t="s">
        <v>163</v>
      </c>
      <c r="AT299" s="216" t="s">
        <v>358</v>
      </c>
      <c r="AU299" s="216" t="s">
        <v>84</v>
      </c>
      <c r="AY299" s="16" t="s">
        <v>126</v>
      </c>
      <c r="BE299" s="217">
        <f>IF(N299="základní",J299,0)</f>
        <v>728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6" t="s">
        <v>82</v>
      </c>
      <c r="BK299" s="217">
        <f>ROUND(I299*H299,2)</f>
        <v>728</v>
      </c>
      <c r="BL299" s="16" t="s">
        <v>133</v>
      </c>
      <c r="BM299" s="216" t="s">
        <v>458</v>
      </c>
    </row>
    <row r="300" s="12" customFormat="1">
      <c r="B300" s="218"/>
      <c r="C300" s="219"/>
      <c r="D300" s="220" t="s">
        <v>135</v>
      </c>
      <c r="E300" s="221" t="s">
        <v>1</v>
      </c>
      <c r="F300" s="222" t="s">
        <v>459</v>
      </c>
      <c r="G300" s="219"/>
      <c r="H300" s="221" t="s">
        <v>1</v>
      </c>
      <c r="I300" s="219"/>
      <c r="J300" s="219"/>
      <c r="K300" s="219"/>
      <c r="L300" s="223"/>
      <c r="M300" s="224"/>
      <c r="N300" s="225"/>
      <c r="O300" s="225"/>
      <c r="P300" s="225"/>
      <c r="Q300" s="225"/>
      <c r="R300" s="225"/>
      <c r="S300" s="225"/>
      <c r="T300" s="226"/>
      <c r="AT300" s="227" t="s">
        <v>135</v>
      </c>
      <c r="AU300" s="227" t="s">
        <v>84</v>
      </c>
      <c r="AV300" s="12" t="s">
        <v>82</v>
      </c>
      <c r="AW300" s="12" t="s">
        <v>31</v>
      </c>
      <c r="AX300" s="12" t="s">
        <v>75</v>
      </c>
      <c r="AY300" s="227" t="s">
        <v>126</v>
      </c>
    </row>
    <row r="301" s="13" customFormat="1">
      <c r="B301" s="228"/>
      <c r="C301" s="229"/>
      <c r="D301" s="220" t="s">
        <v>135</v>
      </c>
      <c r="E301" s="230" t="s">
        <v>1</v>
      </c>
      <c r="F301" s="231" t="s">
        <v>460</v>
      </c>
      <c r="G301" s="229"/>
      <c r="H301" s="232">
        <v>2.9119999999999999</v>
      </c>
      <c r="I301" s="229"/>
      <c r="J301" s="229"/>
      <c r="K301" s="229"/>
      <c r="L301" s="233"/>
      <c r="M301" s="234"/>
      <c r="N301" s="235"/>
      <c r="O301" s="235"/>
      <c r="P301" s="235"/>
      <c r="Q301" s="235"/>
      <c r="R301" s="235"/>
      <c r="S301" s="235"/>
      <c r="T301" s="236"/>
      <c r="AT301" s="237" t="s">
        <v>135</v>
      </c>
      <c r="AU301" s="237" t="s">
        <v>84</v>
      </c>
      <c r="AV301" s="13" t="s">
        <v>84</v>
      </c>
      <c r="AW301" s="13" t="s">
        <v>31</v>
      </c>
      <c r="AX301" s="13" t="s">
        <v>75</v>
      </c>
      <c r="AY301" s="237" t="s">
        <v>126</v>
      </c>
    </row>
    <row r="302" s="14" customFormat="1">
      <c r="B302" s="238"/>
      <c r="C302" s="239"/>
      <c r="D302" s="220" t="s">
        <v>135</v>
      </c>
      <c r="E302" s="240" t="s">
        <v>1</v>
      </c>
      <c r="F302" s="241" t="s">
        <v>138</v>
      </c>
      <c r="G302" s="239"/>
      <c r="H302" s="242">
        <v>2.9119999999999999</v>
      </c>
      <c r="I302" s="239"/>
      <c r="J302" s="239"/>
      <c r="K302" s="239"/>
      <c r="L302" s="243"/>
      <c r="M302" s="244"/>
      <c r="N302" s="245"/>
      <c r="O302" s="245"/>
      <c r="P302" s="245"/>
      <c r="Q302" s="245"/>
      <c r="R302" s="245"/>
      <c r="S302" s="245"/>
      <c r="T302" s="246"/>
      <c r="AT302" s="247" t="s">
        <v>135</v>
      </c>
      <c r="AU302" s="247" t="s">
        <v>84</v>
      </c>
      <c r="AV302" s="14" t="s">
        <v>133</v>
      </c>
      <c r="AW302" s="14" t="s">
        <v>31</v>
      </c>
      <c r="AX302" s="14" t="s">
        <v>82</v>
      </c>
      <c r="AY302" s="247" t="s">
        <v>126</v>
      </c>
    </row>
    <row r="303" s="1" customFormat="1" ht="24" customHeight="1">
      <c r="B303" s="31"/>
      <c r="C303" s="206" t="s">
        <v>461</v>
      </c>
      <c r="D303" s="206" t="s">
        <v>128</v>
      </c>
      <c r="E303" s="207" t="s">
        <v>462</v>
      </c>
      <c r="F303" s="208" t="s">
        <v>463</v>
      </c>
      <c r="G303" s="209" t="s">
        <v>131</v>
      </c>
      <c r="H303" s="210">
        <v>132</v>
      </c>
      <c r="I303" s="211">
        <v>26.5</v>
      </c>
      <c r="J303" s="211">
        <f>ROUND(I303*H303,2)</f>
        <v>3498</v>
      </c>
      <c r="K303" s="208" t="s">
        <v>132</v>
      </c>
      <c r="L303" s="36"/>
      <c r="M303" s="212" t="s">
        <v>1</v>
      </c>
      <c r="N303" s="213" t="s">
        <v>40</v>
      </c>
      <c r="O303" s="214">
        <v>0.065000000000000002</v>
      </c>
      <c r="P303" s="214">
        <f>O303*H303</f>
        <v>8.5800000000000001</v>
      </c>
      <c r="Q303" s="214">
        <v>0</v>
      </c>
      <c r="R303" s="214">
        <f>Q303*H303</f>
        <v>0</v>
      </c>
      <c r="S303" s="214">
        <v>0</v>
      </c>
      <c r="T303" s="215">
        <f>S303*H303</f>
        <v>0</v>
      </c>
      <c r="AR303" s="216" t="s">
        <v>133</v>
      </c>
      <c r="AT303" s="216" t="s">
        <v>128</v>
      </c>
      <c r="AU303" s="216" t="s">
        <v>84</v>
      </c>
      <c r="AY303" s="16" t="s">
        <v>126</v>
      </c>
      <c r="BE303" s="217">
        <f>IF(N303="základní",J303,0)</f>
        <v>3498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6" t="s">
        <v>82</v>
      </c>
      <c r="BK303" s="217">
        <f>ROUND(I303*H303,2)</f>
        <v>3498</v>
      </c>
      <c r="BL303" s="16" t="s">
        <v>133</v>
      </c>
      <c r="BM303" s="216" t="s">
        <v>464</v>
      </c>
    </row>
    <row r="304" s="12" customFormat="1">
      <c r="B304" s="218"/>
      <c r="C304" s="219"/>
      <c r="D304" s="220" t="s">
        <v>135</v>
      </c>
      <c r="E304" s="221" t="s">
        <v>1</v>
      </c>
      <c r="F304" s="222" t="s">
        <v>441</v>
      </c>
      <c r="G304" s="219"/>
      <c r="H304" s="221" t="s">
        <v>1</v>
      </c>
      <c r="I304" s="219"/>
      <c r="J304" s="219"/>
      <c r="K304" s="219"/>
      <c r="L304" s="223"/>
      <c r="M304" s="224"/>
      <c r="N304" s="225"/>
      <c r="O304" s="225"/>
      <c r="P304" s="225"/>
      <c r="Q304" s="225"/>
      <c r="R304" s="225"/>
      <c r="S304" s="225"/>
      <c r="T304" s="226"/>
      <c r="AT304" s="227" t="s">
        <v>135</v>
      </c>
      <c r="AU304" s="227" t="s">
        <v>84</v>
      </c>
      <c r="AV304" s="12" t="s">
        <v>82</v>
      </c>
      <c r="AW304" s="12" t="s">
        <v>31</v>
      </c>
      <c r="AX304" s="12" t="s">
        <v>75</v>
      </c>
      <c r="AY304" s="227" t="s">
        <v>126</v>
      </c>
    </row>
    <row r="305" s="13" customFormat="1">
      <c r="B305" s="228"/>
      <c r="C305" s="229"/>
      <c r="D305" s="220" t="s">
        <v>135</v>
      </c>
      <c r="E305" s="230" t="s">
        <v>1</v>
      </c>
      <c r="F305" s="231" t="s">
        <v>442</v>
      </c>
      <c r="G305" s="229"/>
      <c r="H305" s="232">
        <v>132</v>
      </c>
      <c r="I305" s="229"/>
      <c r="J305" s="229"/>
      <c r="K305" s="229"/>
      <c r="L305" s="233"/>
      <c r="M305" s="234"/>
      <c r="N305" s="235"/>
      <c r="O305" s="235"/>
      <c r="P305" s="235"/>
      <c r="Q305" s="235"/>
      <c r="R305" s="235"/>
      <c r="S305" s="235"/>
      <c r="T305" s="236"/>
      <c r="AT305" s="237" t="s">
        <v>135</v>
      </c>
      <c r="AU305" s="237" t="s">
        <v>84</v>
      </c>
      <c r="AV305" s="13" t="s">
        <v>84</v>
      </c>
      <c r="AW305" s="13" t="s">
        <v>31</v>
      </c>
      <c r="AX305" s="13" t="s">
        <v>75</v>
      </c>
      <c r="AY305" s="237" t="s">
        <v>126</v>
      </c>
    </row>
    <row r="306" s="14" customFormat="1">
      <c r="B306" s="238"/>
      <c r="C306" s="239"/>
      <c r="D306" s="220" t="s">
        <v>135</v>
      </c>
      <c r="E306" s="240" t="s">
        <v>1</v>
      </c>
      <c r="F306" s="241" t="s">
        <v>138</v>
      </c>
      <c r="G306" s="239"/>
      <c r="H306" s="242">
        <v>132</v>
      </c>
      <c r="I306" s="239"/>
      <c r="J306" s="239"/>
      <c r="K306" s="239"/>
      <c r="L306" s="243"/>
      <c r="M306" s="244"/>
      <c r="N306" s="245"/>
      <c r="O306" s="245"/>
      <c r="P306" s="245"/>
      <c r="Q306" s="245"/>
      <c r="R306" s="245"/>
      <c r="S306" s="245"/>
      <c r="T306" s="246"/>
      <c r="AT306" s="247" t="s">
        <v>135</v>
      </c>
      <c r="AU306" s="247" t="s">
        <v>84</v>
      </c>
      <c r="AV306" s="14" t="s">
        <v>133</v>
      </c>
      <c r="AW306" s="14" t="s">
        <v>31</v>
      </c>
      <c r="AX306" s="14" t="s">
        <v>82</v>
      </c>
      <c r="AY306" s="247" t="s">
        <v>126</v>
      </c>
    </row>
    <row r="307" s="11" customFormat="1" ht="22.8" customHeight="1">
      <c r="B307" s="191"/>
      <c r="C307" s="192"/>
      <c r="D307" s="193" t="s">
        <v>74</v>
      </c>
      <c r="E307" s="204" t="s">
        <v>163</v>
      </c>
      <c r="F307" s="204" t="s">
        <v>465</v>
      </c>
      <c r="G307" s="192"/>
      <c r="H307" s="192"/>
      <c r="I307" s="192"/>
      <c r="J307" s="205">
        <f>BK307</f>
        <v>27303</v>
      </c>
      <c r="K307" s="192"/>
      <c r="L307" s="196"/>
      <c r="M307" s="197"/>
      <c r="N307" s="198"/>
      <c r="O307" s="198"/>
      <c r="P307" s="199">
        <f>SUM(P308:P346)</f>
        <v>37.767000000000003</v>
      </c>
      <c r="Q307" s="198"/>
      <c r="R307" s="199">
        <f>SUM(R308:R346)</f>
        <v>4.9048600000000002</v>
      </c>
      <c r="S307" s="198"/>
      <c r="T307" s="200">
        <f>SUM(T308:T346)</f>
        <v>0</v>
      </c>
      <c r="AR307" s="201" t="s">
        <v>82</v>
      </c>
      <c r="AT307" s="202" t="s">
        <v>74</v>
      </c>
      <c r="AU307" s="202" t="s">
        <v>82</v>
      </c>
      <c r="AY307" s="201" t="s">
        <v>126</v>
      </c>
      <c r="BK307" s="203">
        <f>SUM(BK308:BK346)</f>
        <v>27303</v>
      </c>
    </row>
    <row r="308" s="1" customFormat="1" ht="24" customHeight="1">
      <c r="B308" s="31"/>
      <c r="C308" s="206" t="s">
        <v>147</v>
      </c>
      <c r="D308" s="206" t="s">
        <v>128</v>
      </c>
      <c r="E308" s="207" t="s">
        <v>466</v>
      </c>
      <c r="F308" s="208" t="s">
        <v>467</v>
      </c>
      <c r="G308" s="209" t="s">
        <v>202</v>
      </c>
      <c r="H308" s="210">
        <v>1</v>
      </c>
      <c r="I308" s="211">
        <v>1580</v>
      </c>
      <c r="J308" s="211">
        <f>ROUND(I308*H308,2)</f>
        <v>1580</v>
      </c>
      <c r="K308" s="208" t="s">
        <v>132</v>
      </c>
      <c r="L308" s="36"/>
      <c r="M308" s="212" t="s">
        <v>1</v>
      </c>
      <c r="N308" s="213" t="s">
        <v>40</v>
      </c>
      <c r="O308" s="214">
        <v>5.024</v>
      </c>
      <c r="P308" s="214">
        <f>O308*H308</f>
        <v>5.024</v>
      </c>
      <c r="Q308" s="214">
        <v>0.14494000000000001</v>
      </c>
      <c r="R308" s="214">
        <f>Q308*H308</f>
        <v>0.14494000000000001</v>
      </c>
      <c r="S308" s="214">
        <v>0</v>
      </c>
      <c r="T308" s="215">
        <f>S308*H308</f>
        <v>0</v>
      </c>
      <c r="AR308" s="216" t="s">
        <v>133</v>
      </c>
      <c r="AT308" s="216" t="s">
        <v>128</v>
      </c>
      <c r="AU308" s="216" t="s">
        <v>84</v>
      </c>
      <c r="AY308" s="16" t="s">
        <v>126</v>
      </c>
      <c r="BE308" s="217">
        <f>IF(N308="základní",J308,0)</f>
        <v>1580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6" t="s">
        <v>82</v>
      </c>
      <c r="BK308" s="217">
        <f>ROUND(I308*H308,2)</f>
        <v>1580</v>
      </c>
      <c r="BL308" s="16" t="s">
        <v>133</v>
      </c>
      <c r="BM308" s="216" t="s">
        <v>468</v>
      </c>
    </row>
    <row r="309" s="12" customFormat="1">
      <c r="B309" s="218"/>
      <c r="C309" s="219"/>
      <c r="D309" s="220" t="s">
        <v>135</v>
      </c>
      <c r="E309" s="221" t="s">
        <v>1</v>
      </c>
      <c r="F309" s="222" t="s">
        <v>469</v>
      </c>
      <c r="G309" s="219"/>
      <c r="H309" s="221" t="s">
        <v>1</v>
      </c>
      <c r="I309" s="219"/>
      <c r="J309" s="219"/>
      <c r="K309" s="219"/>
      <c r="L309" s="223"/>
      <c r="M309" s="224"/>
      <c r="N309" s="225"/>
      <c r="O309" s="225"/>
      <c r="P309" s="225"/>
      <c r="Q309" s="225"/>
      <c r="R309" s="225"/>
      <c r="S309" s="225"/>
      <c r="T309" s="226"/>
      <c r="AT309" s="227" t="s">
        <v>135</v>
      </c>
      <c r="AU309" s="227" t="s">
        <v>84</v>
      </c>
      <c r="AV309" s="12" t="s">
        <v>82</v>
      </c>
      <c r="AW309" s="12" t="s">
        <v>31</v>
      </c>
      <c r="AX309" s="12" t="s">
        <v>75</v>
      </c>
      <c r="AY309" s="227" t="s">
        <v>126</v>
      </c>
    </row>
    <row r="310" s="13" customFormat="1">
      <c r="B310" s="228"/>
      <c r="C310" s="229"/>
      <c r="D310" s="220" t="s">
        <v>135</v>
      </c>
      <c r="E310" s="230" t="s">
        <v>1</v>
      </c>
      <c r="F310" s="231" t="s">
        <v>82</v>
      </c>
      <c r="G310" s="229"/>
      <c r="H310" s="232">
        <v>1</v>
      </c>
      <c r="I310" s="229"/>
      <c r="J310" s="229"/>
      <c r="K310" s="229"/>
      <c r="L310" s="233"/>
      <c r="M310" s="234"/>
      <c r="N310" s="235"/>
      <c r="O310" s="235"/>
      <c r="P310" s="235"/>
      <c r="Q310" s="235"/>
      <c r="R310" s="235"/>
      <c r="S310" s="235"/>
      <c r="T310" s="236"/>
      <c r="AT310" s="237" t="s">
        <v>135</v>
      </c>
      <c r="AU310" s="237" t="s">
        <v>84</v>
      </c>
      <c r="AV310" s="13" t="s">
        <v>84</v>
      </c>
      <c r="AW310" s="13" t="s">
        <v>31</v>
      </c>
      <c r="AX310" s="13" t="s">
        <v>75</v>
      </c>
      <c r="AY310" s="237" t="s">
        <v>126</v>
      </c>
    </row>
    <row r="311" s="14" customFormat="1">
      <c r="B311" s="238"/>
      <c r="C311" s="239"/>
      <c r="D311" s="220" t="s">
        <v>135</v>
      </c>
      <c r="E311" s="240" t="s">
        <v>1</v>
      </c>
      <c r="F311" s="241" t="s">
        <v>138</v>
      </c>
      <c r="G311" s="239"/>
      <c r="H311" s="242">
        <v>1</v>
      </c>
      <c r="I311" s="239"/>
      <c r="J311" s="239"/>
      <c r="K311" s="239"/>
      <c r="L311" s="243"/>
      <c r="M311" s="244"/>
      <c r="N311" s="245"/>
      <c r="O311" s="245"/>
      <c r="P311" s="245"/>
      <c r="Q311" s="245"/>
      <c r="R311" s="245"/>
      <c r="S311" s="245"/>
      <c r="T311" s="246"/>
      <c r="AT311" s="247" t="s">
        <v>135</v>
      </c>
      <c r="AU311" s="247" t="s">
        <v>84</v>
      </c>
      <c r="AV311" s="14" t="s">
        <v>133</v>
      </c>
      <c r="AW311" s="14" t="s">
        <v>31</v>
      </c>
      <c r="AX311" s="14" t="s">
        <v>82</v>
      </c>
      <c r="AY311" s="247" t="s">
        <v>126</v>
      </c>
    </row>
    <row r="312" s="1" customFormat="1" ht="24" customHeight="1">
      <c r="B312" s="31"/>
      <c r="C312" s="252" t="s">
        <v>470</v>
      </c>
      <c r="D312" s="252" t="s">
        <v>358</v>
      </c>
      <c r="E312" s="253" t="s">
        <v>471</v>
      </c>
      <c r="F312" s="254" t="s">
        <v>472</v>
      </c>
      <c r="G312" s="255" t="s">
        <v>202</v>
      </c>
      <c r="H312" s="256">
        <v>1</v>
      </c>
      <c r="I312" s="257">
        <v>444</v>
      </c>
      <c r="J312" s="257">
        <f>ROUND(I312*H312,2)</f>
        <v>444</v>
      </c>
      <c r="K312" s="254" t="s">
        <v>132</v>
      </c>
      <c r="L312" s="258"/>
      <c r="M312" s="259" t="s">
        <v>1</v>
      </c>
      <c r="N312" s="260" t="s">
        <v>40</v>
      </c>
      <c r="O312" s="214">
        <v>0</v>
      </c>
      <c r="P312" s="214">
        <f>O312*H312</f>
        <v>0</v>
      </c>
      <c r="Q312" s="214">
        <v>0.071999999999999995</v>
      </c>
      <c r="R312" s="214">
        <f>Q312*H312</f>
        <v>0.071999999999999995</v>
      </c>
      <c r="S312" s="214">
        <v>0</v>
      </c>
      <c r="T312" s="215">
        <f>S312*H312</f>
        <v>0</v>
      </c>
      <c r="AR312" s="216" t="s">
        <v>163</v>
      </c>
      <c r="AT312" s="216" t="s">
        <v>358</v>
      </c>
      <c r="AU312" s="216" t="s">
        <v>84</v>
      </c>
      <c r="AY312" s="16" t="s">
        <v>126</v>
      </c>
      <c r="BE312" s="217">
        <f>IF(N312="základní",J312,0)</f>
        <v>444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6" t="s">
        <v>82</v>
      </c>
      <c r="BK312" s="217">
        <f>ROUND(I312*H312,2)</f>
        <v>444</v>
      </c>
      <c r="BL312" s="16" t="s">
        <v>133</v>
      </c>
      <c r="BM312" s="216" t="s">
        <v>473</v>
      </c>
    </row>
    <row r="313" s="12" customFormat="1">
      <c r="B313" s="218"/>
      <c r="C313" s="219"/>
      <c r="D313" s="220" t="s">
        <v>135</v>
      </c>
      <c r="E313" s="221" t="s">
        <v>1</v>
      </c>
      <c r="F313" s="222" t="s">
        <v>469</v>
      </c>
      <c r="G313" s="219"/>
      <c r="H313" s="221" t="s">
        <v>1</v>
      </c>
      <c r="I313" s="219"/>
      <c r="J313" s="219"/>
      <c r="K313" s="219"/>
      <c r="L313" s="223"/>
      <c r="M313" s="224"/>
      <c r="N313" s="225"/>
      <c r="O313" s="225"/>
      <c r="P313" s="225"/>
      <c r="Q313" s="225"/>
      <c r="R313" s="225"/>
      <c r="S313" s="225"/>
      <c r="T313" s="226"/>
      <c r="AT313" s="227" t="s">
        <v>135</v>
      </c>
      <c r="AU313" s="227" t="s">
        <v>84</v>
      </c>
      <c r="AV313" s="12" t="s">
        <v>82</v>
      </c>
      <c r="AW313" s="12" t="s">
        <v>31</v>
      </c>
      <c r="AX313" s="12" t="s">
        <v>75</v>
      </c>
      <c r="AY313" s="227" t="s">
        <v>126</v>
      </c>
    </row>
    <row r="314" s="13" customFormat="1">
      <c r="B314" s="228"/>
      <c r="C314" s="229"/>
      <c r="D314" s="220" t="s">
        <v>135</v>
      </c>
      <c r="E314" s="230" t="s">
        <v>1</v>
      </c>
      <c r="F314" s="231" t="s">
        <v>82</v>
      </c>
      <c r="G314" s="229"/>
      <c r="H314" s="232">
        <v>1</v>
      </c>
      <c r="I314" s="229"/>
      <c r="J314" s="229"/>
      <c r="K314" s="229"/>
      <c r="L314" s="233"/>
      <c r="M314" s="234"/>
      <c r="N314" s="235"/>
      <c r="O314" s="235"/>
      <c r="P314" s="235"/>
      <c r="Q314" s="235"/>
      <c r="R314" s="235"/>
      <c r="S314" s="235"/>
      <c r="T314" s="236"/>
      <c r="AT314" s="237" t="s">
        <v>135</v>
      </c>
      <c r="AU314" s="237" t="s">
        <v>84</v>
      </c>
      <c r="AV314" s="13" t="s">
        <v>84</v>
      </c>
      <c r="AW314" s="13" t="s">
        <v>31</v>
      </c>
      <c r="AX314" s="13" t="s">
        <v>75</v>
      </c>
      <c r="AY314" s="237" t="s">
        <v>126</v>
      </c>
    </row>
    <row r="315" s="14" customFormat="1">
      <c r="B315" s="238"/>
      <c r="C315" s="239"/>
      <c r="D315" s="220" t="s">
        <v>135</v>
      </c>
      <c r="E315" s="240" t="s">
        <v>1</v>
      </c>
      <c r="F315" s="241" t="s">
        <v>138</v>
      </c>
      <c r="G315" s="239"/>
      <c r="H315" s="242">
        <v>1</v>
      </c>
      <c r="I315" s="239"/>
      <c r="J315" s="239"/>
      <c r="K315" s="239"/>
      <c r="L315" s="243"/>
      <c r="M315" s="244"/>
      <c r="N315" s="245"/>
      <c r="O315" s="245"/>
      <c r="P315" s="245"/>
      <c r="Q315" s="245"/>
      <c r="R315" s="245"/>
      <c r="S315" s="245"/>
      <c r="T315" s="246"/>
      <c r="AT315" s="247" t="s">
        <v>135</v>
      </c>
      <c r="AU315" s="247" t="s">
        <v>84</v>
      </c>
      <c r="AV315" s="14" t="s">
        <v>133</v>
      </c>
      <c r="AW315" s="14" t="s">
        <v>31</v>
      </c>
      <c r="AX315" s="14" t="s">
        <v>82</v>
      </c>
      <c r="AY315" s="247" t="s">
        <v>126</v>
      </c>
    </row>
    <row r="316" s="1" customFormat="1" ht="16.5" customHeight="1">
      <c r="B316" s="31"/>
      <c r="C316" s="252" t="s">
        <v>474</v>
      </c>
      <c r="D316" s="252" t="s">
        <v>358</v>
      </c>
      <c r="E316" s="253" t="s">
        <v>475</v>
      </c>
      <c r="F316" s="254" t="s">
        <v>476</v>
      </c>
      <c r="G316" s="255" t="s">
        <v>202</v>
      </c>
      <c r="H316" s="256">
        <v>1</v>
      </c>
      <c r="I316" s="257">
        <v>640</v>
      </c>
      <c r="J316" s="257">
        <f>ROUND(I316*H316,2)</f>
        <v>640</v>
      </c>
      <c r="K316" s="254" t="s">
        <v>132</v>
      </c>
      <c r="L316" s="258"/>
      <c r="M316" s="259" t="s">
        <v>1</v>
      </c>
      <c r="N316" s="260" t="s">
        <v>40</v>
      </c>
      <c r="O316" s="214">
        <v>0</v>
      </c>
      <c r="P316" s="214">
        <f>O316*H316</f>
        <v>0</v>
      </c>
      <c r="Q316" s="214">
        <v>0.111</v>
      </c>
      <c r="R316" s="214">
        <f>Q316*H316</f>
        <v>0.111</v>
      </c>
      <c r="S316" s="214">
        <v>0</v>
      </c>
      <c r="T316" s="215">
        <f>S316*H316</f>
        <v>0</v>
      </c>
      <c r="AR316" s="216" t="s">
        <v>163</v>
      </c>
      <c r="AT316" s="216" t="s">
        <v>358</v>
      </c>
      <c r="AU316" s="216" t="s">
        <v>84</v>
      </c>
      <c r="AY316" s="16" t="s">
        <v>126</v>
      </c>
      <c r="BE316" s="217">
        <f>IF(N316="základní",J316,0)</f>
        <v>640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6" t="s">
        <v>82</v>
      </c>
      <c r="BK316" s="217">
        <f>ROUND(I316*H316,2)</f>
        <v>640</v>
      </c>
      <c r="BL316" s="16" t="s">
        <v>133</v>
      </c>
      <c r="BM316" s="216" t="s">
        <v>477</v>
      </c>
    </row>
    <row r="317" s="12" customFormat="1">
      <c r="B317" s="218"/>
      <c r="C317" s="219"/>
      <c r="D317" s="220" t="s">
        <v>135</v>
      </c>
      <c r="E317" s="221" t="s">
        <v>1</v>
      </c>
      <c r="F317" s="222" t="s">
        <v>469</v>
      </c>
      <c r="G317" s="219"/>
      <c r="H317" s="221" t="s">
        <v>1</v>
      </c>
      <c r="I317" s="219"/>
      <c r="J317" s="219"/>
      <c r="K317" s="219"/>
      <c r="L317" s="223"/>
      <c r="M317" s="224"/>
      <c r="N317" s="225"/>
      <c r="O317" s="225"/>
      <c r="P317" s="225"/>
      <c r="Q317" s="225"/>
      <c r="R317" s="225"/>
      <c r="S317" s="225"/>
      <c r="T317" s="226"/>
      <c r="AT317" s="227" t="s">
        <v>135</v>
      </c>
      <c r="AU317" s="227" t="s">
        <v>84</v>
      </c>
      <c r="AV317" s="12" t="s">
        <v>82</v>
      </c>
      <c r="AW317" s="12" t="s">
        <v>31</v>
      </c>
      <c r="AX317" s="12" t="s">
        <v>75</v>
      </c>
      <c r="AY317" s="227" t="s">
        <v>126</v>
      </c>
    </row>
    <row r="318" s="13" customFormat="1">
      <c r="B318" s="228"/>
      <c r="C318" s="229"/>
      <c r="D318" s="220" t="s">
        <v>135</v>
      </c>
      <c r="E318" s="230" t="s">
        <v>1</v>
      </c>
      <c r="F318" s="231" t="s">
        <v>82</v>
      </c>
      <c r="G318" s="229"/>
      <c r="H318" s="232">
        <v>1</v>
      </c>
      <c r="I318" s="229"/>
      <c r="J318" s="229"/>
      <c r="K318" s="229"/>
      <c r="L318" s="233"/>
      <c r="M318" s="234"/>
      <c r="N318" s="235"/>
      <c r="O318" s="235"/>
      <c r="P318" s="235"/>
      <c r="Q318" s="235"/>
      <c r="R318" s="235"/>
      <c r="S318" s="235"/>
      <c r="T318" s="236"/>
      <c r="AT318" s="237" t="s">
        <v>135</v>
      </c>
      <c r="AU318" s="237" t="s">
        <v>84</v>
      </c>
      <c r="AV318" s="13" t="s">
        <v>84</v>
      </c>
      <c r="AW318" s="13" t="s">
        <v>31</v>
      </c>
      <c r="AX318" s="13" t="s">
        <v>75</v>
      </c>
      <c r="AY318" s="237" t="s">
        <v>126</v>
      </c>
    </row>
    <row r="319" s="14" customFormat="1">
      <c r="B319" s="238"/>
      <c r="C319" s="239"/>
      <c r="D319" s="220" t="s">
        <v>135</v>
      </c>
      <c r="E319" s="240" t="s">
        <v>1</v>
      </c>
      <c r="F319" s="241" t="s">
        <v>138</v>
      </c>
      <c r="G319" s="239"/>
      <c r="H319" s="242">
        <v>1</v>
      </c>
      <c r="I319" s="239"/>
      <c r="J319" s="239"/>
      <c r="K319" s="239"/>
      <c r="L319" s="243"/>
      <c r="M319" s="244"/>
      <c r="N319" s="245"/>
      <c r="O319" s="245"/>
      <c r="P319" s="245"/>
      <c r="Q319" s="245"/>
      <c r="R319" s="245"/>
      <c r="S319" s="245"/>
      <c r="T319" s="246"/>
      <c r="AT319" s="247" t="s">
        <v>135</v>
      </c>
      <c r="AU319" s="247" t="s">
        <v>84</v>
      </c>
      <c r="AV319" s="14" t="s">
        <v>133</v>
      </c>
      <c r="AW319" s="14" t="s">
        <v>31</v>
      </c>
      <c r="AX319" s="14" t="s">
        <v>82</v>
      </c>
      <c r="AY319" s="247" t="s">
        <v>126</v>
      </c>
    </row>
    <row r="320" s="1" customFormat="1" ht="24" customHeight="1">
      <c r="B320" s="31"/>
      <c r="C320" s="252" t="s">
        <v>478</v>
      </c>
      <c r="D320" s="252" t="s">
        <v>358</v>
      </c>
      <c r="E320" s="253" t="s">
        <v>479</v>
      </c>
      <c r="F320" s="254" t="s">
        <v>480</v>
      </c>
      <c r="G320" s="255" t="s">
        <v>202</v>
      </c>
      <c r="H320" s="256">
        <v>1</v>
      </c>
      <c r="I320" s="257">
        <v>386</v>
      </c>
      <c r="J320" s="257">
        <f>ROUND(I320*H320,2)</f>
        <v>386</v>
      </c>
      <c r="K320" s="254" t="s">
        <v>132</v>
      </c>
      <c r="L320" s="258"/>
      <c r="M320" s="259" t="s">
        <v>1</v>
      </c>
      <c r="N320" s="260" t="s">
        <v>40</v>
      </c>
      <c r="O320" s="214">
        <v>0</v>
      </c>
      <c r="P320" s="214">
        <f>O320*H320</f>
        <v>0</v>
      </c>
      <c r="Q320" s="214">
        <v>0.057000000000000002</v>
      </c>
      <c r="R320" s="214">
        <f>Q320*H320</f>
        <v>0.057000000000000002</v>
      </c>
      <c r="S320" s="214">
        <v>0</v>
      </c>
      <c r="T320" s="215">
        <f>S320*H320</f>
        <v>0</v>
      </c>
      <c r="AR320" s="216" t="s">
        <v>163</v>
      </c>
      <c r="AT320" s="216" t="s">
        <v>358</v>
      </c>
      <c r="AU320" s="216" t="s">
        <v>84</v>
      </c>
      <c r="AY320" s="16" t="s">
        <v>126</v>
      </c>
      <c r="BE320" s="217">
        <f>IF(N320="základní",J320,0)</f>
        <v>386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6" t="s">
        <v>82</v>
      </c>
      <c r="BK320" s="217">
        <f>ROUND(I320*H320,2)</f>
        <v>386</v>
      </c>
      <c r="BL320" s="16" t="s">
        <v>133</v>
      </c>
      <c r="BM320" s="216" t="s">
        <v>481</v>
      </c>
    </row>
    <row r="321" s="12" customFormat="1">
      <c r="B321" s="218"/>
      <c r="C321" s="219"/>
      <c r="D321" s="220" t="s">
        <v>135</v>
      </c>
      <c r="E321" s="221" t="s">
        <v>1</v>
      </c>
      <c r="F321" s="222" t="s">
        <v>469</v>
      </c>
      <c r="G321" s="219"/>
      <c r="H321" s="221" t="s">
        <v>1</v>
      </c>
      <c r="I321" s="219"/>
      <c r="J321" s="219"/>
      <c r="K321" s="219"/>
      <c r="L321" s="223"/>
      <c r="M321" s="224"/>
      <c r="N321" s="225"/>
      <c r="O321" s="225"/>
      <c r="P321" s="225"/>
      <c r="Q321" s="225"/>
      <c r="R321" s="225"/>
      <c r="S321" s="225"/>
      <c r="T321" s="226"/>
      <c r="AT321" s="227" t="s">
        <v>135</v>
      </c>
      <c r="AU321" s="227" t="s">
        <v>84</v>
      </c>
      <c r="AV321" s="12" t="s">
        <v>82</v>
      </c>
      <c r="AW321" s="12" t="s">
        <v>31</v>
      </c>
      <c r="AX321" s="12" t="s">
        <v>75</v>
      </c>
      <c r="AY321" s="227" t="s">
        <v>126</v>
      </c>
    </row>
    <row r="322" s="13" customFormat="1">
      <c r="B322" s="228"/>
      <c r="C322" s="229"/>
      <c r="D322" s="220" t="s">
        <v>135</v>
      </c>
      <c r="E322" s="230" t="s">
        <v>1</v>
      </c>
      <c r="F322" s="231" t="s">
        <v>82</v>
      </c>
      <c r="G322" s="229"/>
      <c r="H322" s="232">
        <v>1</v>
      </c>
      <c r="I322" s="229"/>
      <c r="J322" s="229"/>
      <c r="K322" s="229"/>
      <c r="L322" s="233"/>
      <c r="M322" s="234"/>
      <c r="N322" s="235"/>
      <c r="O322" s="235"/>
      <c r="P322" s="235"/>
      <c r="Q322" s="235"/>
      <c r="R322" s="235"/>
      <c r="S322" s="235"/>
      <c r="T322" s="236"/>
      <c r="AT322" s="237" t="s">
        <v>135</v>
      </c>
      <c r="AU322" s="237" t="s">
        <v>84</v>
      </c>
      <c r="AV322" s="13" t="s">
        <v>84</v>
      </c>
      <c r="AW322" s="13" t="s">
        <v>31</v>
      </c>
      <c r="AX322" s="13" t="s">
        <v>75</v>
      </c>
      <c r="AY322" s="237" t="s">
        <v>126</v>
      </c>
    </row>
    <row r="323" s="14" customFormat="1">
      <c r="B323" s="238"/>
      <c r="C323" s="239"/>
      <c r="D323" s="220" t="s">
        <v>135</v>
      </c>
      <c r="E323" s="240" t="s">
        <v>1</v>
      </c>
      <c r="F323" s="241" t="s">
        <v>138</v>
      </c>
      <c r="G323" s="239"/>
      <c r="H323" s="242">
        <v>1</v>
      </c>
      <c r="I323" s="239"/>
      <c r="J323" s="239"/>
      <c r="K323" s="239"/>
      <c r="L323" s="243"/>
      <c r="M323" s="244"/>
      <c r="N323" s="245"/>
      <c r="O323" s="245"/>
      <c r="P323" s="245"/>
      <c r="Q323" s="245"/>
      <c r="R323" s="245"/>
      <c r="S323" s="245"/>
      <c r="T323" s="246"/>
      <c r="AT323" s="247" t="s">
        <v>135</v>
      </c>
      <c r="AU323" s="247" t="s">
        <v>84</v>
      </c>
      <c r="AV323" s="14" t="s">
        <v>133</v>
      </c>
      <c r="AW323" s="14" t="s">
        <v>31</v>
      </c>
      <c r="AX323" s="14" t="s">
        <v>82</v>
      </c>
      <c r="AY323" s="247" t="s">
        <v>126</v>
      </c>
    </row>
    <row r="324" s="1" customFormat="1" ht="24" customHeight="1">
      <c r="B324" s="31"/>
      <c r="C324" s="252" t="s">
        <v>482</v>
      </c>
      <c r="D324" s="252" t="s">
        <v>358</v>
      </c>
      <c r="E324" s="253" t="s">
        <v>483</v>
      </c>
      <c r="F324" s="254" t="s">
        <v>484</v>
      </c>
      <c r="G324" s="255" t="s">
        <v>202</v>
      </c>
      <c r="H324" s="256">
        <v>1</v>
      </c>
      <c r="I324" s="257">
        <v>751</v>
      </c>
      <c r="J324" s="257">
        <f>ROUND(I324*H324,2)</f>
        <v>751</v>
      </c>
      <c r="K324" s="254" t="s">
        <v>132</v>
      </c>
      <c r="L324" s="258"/>
      <c r="M324" s="259" t="s">
        <v>1</v>
      </c>
      <c r="N324" s="260" t="s">
        <v>40</v>
      </c>
      <c r="O324" s="214">
        <v>0</v>
      </c>
      <c r="P324" s="214">
        <f>O324*H324</f>
        <v>0</v>
      </c>
      <c r="Q324" s="214">
        <v>0.17000000000000001</v>
      </c>
      <c r="R324" s="214">
        <f>Q324*H324</f>
        <v>0.17000000000000001</v>
      </c>
      <c r="S324" s="214">
        <v>0</v>
      </c>
      <c r="T324" s="215">
        <f>S324*H324</f>
        <v>0</v>
      </c>
      <c r="AR324" s="216" t="s">
        <v>163</v>
      </c>
      <c r="AT324" s="216" t="s">
        <v>358</v>
      </c>
      <c r="AU324" s="216" t="s">
        <v>84</v>
      </c>
      <c r="AY324" s="16" t="s">
        <v>126</v>
      </c>
      <c r="BE324" s="217">
        <f>IF(N324="základní",J324,0)</f>
        <v>751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6" t="s">
        <v>82</v>
      </c>
      <c r="BK324" s="217">
        <f>ROUND(I324*H324,2)</f>
        <v>751</v>
      </c>
      <c r="BL324" s="16" t="s">
        <v>133</v>
      </c>
      <c r="BM324" s="216" t="s">
        <v>485</v>
      </c>
    </row>
    <row r="325" s="12" customFormat="1">
      <c r="B325" s="218"/>
      <c r="C325" s="219"/>
      <c r="D325" s="220" t="s">
        <v>135</v>
      </c>
      <c r="E325" s="221" t="s">
        <v>1</v>
      </c>
      <c r="F325" s="222" t="s">
        <v>469</v>
      </c>
      <c r="G325" s="219"/>
      <c r="H325" s="221" t="s">
        <v>1</v>
      </c>
      <c r="I325" s="219"/>
      <c r="J325" s="219"/>
      <c r="K325" s="219"/>
      <c r="L325" s="223"/>
      <c r="M325" s="224"/>
      <c r="N325" s="225"/>
      <c r="O325" s="225"/>
      <c r="P325" s="225"/>
      <c r="Q325" s="225"/>
      <c r="R325" s="225"/>
      <c r="S325" s="225"/>
      <c r="T325" s="226"/>
      <c r="AT325" s="227" t="s">
        <v>135</v>
      </c>
      <c r="AU325" s="227" t="s">
        <v>84</v>
      </c>
      <c r="AV325" s="12" t="s">
        <v>82</v>
      </c>
      <c r="AW325" s="12" t="s">
        <v>31</v>
      </c>
      <c r="AX325" s="12" t="s">
        <v>75</v>
      </c>
      <c r="AY325" s="227" t="s">
        <v>126</v>
      </c>
    </row>
    <row r="326" s="13" customFormat="1">
      <c r="B326" s="228"/>
      <c r="C326" s="229"/>
      <c r="D326" s="220" t="s">
        <v>135</v>
      </c>
      <c r="E326" s="230" t="s">
        <v>1</v>
      </c>
      <c r="F326" s="231" t="s">
        <v>82</v>
      </c>
      <c r="G326" s="229"/>
      <c r="H326" s="232">
        <v>1</v>
      </c>
      <c r="I326" s="229"/>
      <c r="J326" s="229"/>
      <c r="K326" s="229"/>
      <c r="L326" s="233"/>
      <c r="M326" s="234"/>
      <c r="N326" s="235"/>
      <c r="O326" s="235"/>
      <c r="P326" s="235"/>
      <c r="Q326" s="235"/>
      <c r="R326" s="235"/>
      <c r="S326" s="235"/>
      <c r="T326" s="236"/>
      <c r="AT326" s="237" t="s">
        <v>135</v>
      </c>
      <c r="AU326" s="237" t="s">
        <v>84</v>
      </c>
      <c r="AV326" s="13" t="s">
        <v>84</v>
      </c>
      <c r="AW326" s="13" t="s">
        <v>31</v>
      </c>
      <c r="AX326" s="13" t="s">
        <v>75</v>
      </c>
      <c r="AY326" s="237" t="s">
        <v>126</v>
      </c>
    </row>
    <row r="327" s="14" customFormat="1">
      <c r="B327" s="238"/>
      <c r="C327" s="239"/>
      <c r="D327" s="220" t="s">
        <v>135</v>
      </c>
      <c r="E327" s="240" t="s">
        <v>1</v>
      </c>
      <c r="F327" s="241" t="s">
        <v>138</v>
      </c>
      <c r="G327" s="239"/>
      <c r="H327" s="242">
        <v>1</v>
      </c>
      <c r="I327" s="239"/>
      <c r="J327" s="239"/>
      <c r="K327" s="239"/>
      <c r="L327" s="243"/>
      <c r="M327" s="244"/>
      <c r="N327" s="245"/>
      <c r="O327" s="245"/>
      <c r="P327" s="245"/>
      <c r="Q327" s="245"/>
      <c r="R327" s="245"/>
      <c r="S327" s="245"/>
      <c r="T327" s="246"/>
      <c r="AT327" s="247" t="s">
        <v>135</v>
      </c>
      <c r="AU327" s="247" t="s">
        <v>84</v>
      </c>
      <c r="AV327" s="14" t="s">
        <v>133</v>
      </c>
      <c r="AW327" s="14" t="s">
        <v>31</v>
      </c>
      <c r="AX327" s="14" t="s">
        <v>82</v>
      </c>
      <c r="AY327" s="247" t="s">
        <v>126</v>
      </c>
    </row>
    <row r="328" s="1" customFormat="1" ht="24" customHeight="1">
      <c r="B328" s="31"/>
      <c r="C328" s="206" t="s">
        <v>162</v>
      </c>
      <c r="D328" s="206" t="s">
        <v>128</v>
      </c>
      <c r="E328" s="207" t="s">
        <v>486</v>
      </c>
      <c r="F328" s="208" t="s">
        <v>487</v>
      </c>
      <c r="G328" s="209" t="s">
        <v>202</v>
      </c>
      <c r="H328" s="210">
        <v>1</v>
      </c>
      <c r="I328" s="211">
        <v>1150</v>
      </c>
      <c r="J328" s="211">
        <f>ROUND(I328*H328,2)</f>
        <v>1150</v>
      </c>
      <c r="K328" s="208" t="s">
        <v>132</v>
      </c>
      <c r="L328" s="36"/>
      <c r="M328" s="212" t="s">
        <v>1</v>
      </c>
      <c r="N328" s="213" t="s">
        <v>40</v>
      </c>
      <c r="O328" s="214">
        <v>2.0640000000000001</v>
      </c>
      <c r="P328" s="214">
        <f>O328*H328</f>
        <v>2.0640000000000001</v>
      </c>
      <c r="Q328" s="214">
        <v>0.21734000000000001</v>
      </c>
      <c r="R328" s="214">
        <f>Q328*H328</f>
        <v>0.21734000000000001</v>
      </c>
      <c r="S328" s="214">
        <v>0</v>
      </c>
      <c r="T328" s="215">
        <f>S328*H328</f>
        <v>0</v>
      </c>
      <c r="AR328" s="216" t="s">
        <v>133</v>
      </c>
      <c r="AT328" s="216" t="s">
        <v>128</v>
      </c>
      <c r="AU328" s="216" t="s">
        <v>84</v>
      </c>
      <c r="AY328" s="16" t="s">
        <v>126</v>
      </c>
      <c r="BE328" s="217">
        <f>IF(N328="základní",J328,0)</f>
        <v>1150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6" t="s">
        <v>82</v>
      </c>
      <c r="BK328" s="217">
        <f>ROUND(I328*H328,2)</f>
        <v>1150</v>
      </c>
      <c r="BL328" s="16" t="s">
        <v>133</v>
      </c>
      <c r="BM328" s="216" t="s">
        <v>488</v>
      </c>
    </row>
    <row r="329" s="12" customFormat="1">
      <c r="B329" s="218"/>
      <c r="C329" s="219"/>
      <c r="D329" s="220" t="s">
        <v>135</v>
      </c>
      <c r="E329" s="221" t="s">
        <v>1</v>
      </c>
      <c r="F329" s="222" t="s">
        <v>469</v>
      </c>
      <c r="G329" s="219"/>
      <c r="H329" s="221" t="s">
        <v>1</v>
      </c>
      <c r="I329" s="219"/>
      <c r="J329" s="219"/>
      <c r="K329" s="219"/>
      <c r="L329" s="223"/>
      <c r="M329" s="224"/>
      <c r="N329" s="225"/>
      <c r="O329" s="225"/>
      <c r="P329" s="225"/>
      <c r="Q329" s="225"/>
      <c r="R329" s="225"/>
      <c r="S329" s="225"/>
      <c r="T329" s="226"/>
      <c r="AT329" s="227" t="s">
        <v>135</v>
      </c>
      <c r="AU329" s="227" t="s">
        <v>84</v>
      </c>
      <c r="AV329" s="12" t="s">
        <v>82</v>
      </c>
      <c r="AW329" s="12" t="s">
        <v>31</v>
      </c>
      <c r="AX329" s="12" t="s">
        <v>75</v>
      </c>
      <c r="AY329" s="227" t="s">
        <v>126</v>
      </c>
    </row>
    <row r="330" s="13" customFormat="1">
      <c r="B330" s="228"/>
      <c r="C330" s="229"/>
      <c r="D330" s="220" t="s">
        <v>135</v>
      </c>
      <c r="E330" s="230" t="s">
        <v>1</v>
      </c>
      <c r="F330" s="231" t="s">
        <v>82</v>
      </c>
      <c r="G330" s="229"/>
      <c r="H330" s="232">
        <v>1</v>
      </c>
      <c r="I330" s="229"/>
      <c r="J330" s="229"/>
      <c r="K330" s="229"/>
      <c r="L330" s="233"/>
      <c r="M330" s="234"/>
      <c r="N330" s="235"/>
      <c r="O330" s="235"/>
      <c r="P330" s="235"/>
      <c r="Q330" s="235"/>
      <c r="R330" s="235"/>
      <c r="S330" s="235"/>
      <c r="T330" s="236"/>
      <c r="AT330" s="237" t="s">
        <v>135</v>
      </c>
      <c r="AU330" s="237" t="s">
        <v>84</v>
      </c>
      <c r="AV330" s="13" t="s">
        <v>84</v>
      </c>
      <c r="AW330" s="13" t="s">
        <v>31</v>
      </c>
      <c r="AX330" s="13" t="s">
        <v>75</v>
      </c>
      <c r="AY330" s="237" t="s">
        <v>126</v>
      </c>
    </row>
    <row r="331" s="14" customFormat="1">
      <c r="B331" s="238"/>
      <c r="C331" s="239"/>
      <c r="D331" s="220" t="s">
        <v>135</v>
      </c>
      <c r="E331" s="240" t="s">
        <v>1</v>
      </c>
      <c r="F331" s="241" t="s">
        <v>138</v>
      </c>
      <c r="G331" s="239"/>
      <c r="H331" s="242">
        <v>1</v>
      </c>
      <c r="I331" s="239"/>
      <c r="J331" s="239"/>
      <c r="K331" s="239"/>
      <c r="L331" s="243"/>
      <c r="M331" s="244"/>
      <c r="N331" s="245"/>
      <c r="O331" s="245"/>
      <c r="P331" s="245"/>
      <c r="Q331" s="245"/>
      <c r="R331" s="245"/>
      <c r="S331" s="245"/>
      <c r="T331" s="246"/>
      <c r="AT331" s="247" t="s">
        <v>135</v>
      </c>
      <c r="AU331" s="247" t="s">
        <v>84</v>
      </c>
      <c r="AV331" s="14" t="s">
        <v>133</v>
      </c>
      <c r="AW331" s="14" t="s">
        <v>31</v>
      </c>
      <c r="AX331" s="14" t="s">
        <v>82</v>
      </c>
      <c r="AY331" s="247" t="s">
        <v>126</v>
      </c>
    </row>
    <row r="332" s="1" customFormat="1" ht="16.5" customHeight="1">
      <c r="B332" s="31"/>
      <c r="C332" s="252" t="s">
        <v>489</v>
      </c>
      <c r="D332" s="252" t="s">
        <v>358</v>
      </c>
      <c r="E332" s="253" t="s">
        <v>490</v>
      </c>
      <c r="F332" s="254" t="s">
        <v>491</v>
      </c>
      <c r="G332" s="255" t="s">
        <v>202</v>
      </c>
      <c r="H332" s="256">
        <v>1</v>
      </c>
      <c r="I332" s="257">
        <v>4890</v>
      </c>
      <c r="J332" s="257">
        <f>ROUND(I332*H332,2)</f>
        <v>4890</v>
      </c>
      <c r="K332" s="254" t="s">
        <v>132</v>
      </c>
      <c r="L332" s="258"/>
      <c r="M332" s="259" t="s">
        <v>1</v>
      </c>
      <c r="N332" s="260" t="s">
        <v>40</v>
      </c>
      <c r="O332" s="214">
        <v>0</v>
      </c>
      <c r="P332" s="214">
        <f>O332*H332</f>
        <v>0</v>
      </c>
      <c r="Q332" s="214">
        <v>0.041000000000000002</v>
      </c>
      <c r="R332" s="214">
        <f>Q332*H332</f>
        <v>0.041000000000000002</v>
      </c>
      <c r="S332" s="214">
        <v>0</v>
      </c>
      <c r="T332" s="215">
        <f>S332*H332</f>
        <v>0</v>
      </c>
      <c r="AR332" s="216" t="s">
        <v>163</v>
      </c>
      <c r="AT332" s="216" t="s">
        <v>358</v>
      </c>
      <c r="AU332" s="216" t="s">
        <v>84</v>
      </c>
      <c r="AY332" s="16" t="s">
        <v>126</v>
      </c>
      <c r="BE332" s="217">
        <f>IF(N332="základní",J332,0)</f>
        <v>4890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6" t="s">
        <v>82</v>
      </c>
      <c r="BK332" s="217">
        <f>ROUND(I332*H332,2)</f>
        <v>4890</v>
      </c>
      <c r="BL332" s="16" t="s">
        <v>133</v>
      </c>
      <c r="BM332" s="216" t="s">
        <v>492</v>
      </c>
    </row>
    <row r="333" s="12" customFormat="1">
      <c r="B333" s="218"/>
      <c r="C333" s="219"/>
      <c r="D333" s="220" t="s">
        <v>135</v>
      </c>
      <c r="E333" s="221" t="s">
        <v>1</v>
      </c>
      <c r="F333" s="222" t="s">
        <v>469</v>
      </c>
      <c r="G333" s="219"/>
      <c r="H333" s="221" t="s">
        <v>1</v>
      </c>
      <c r="I333" s="219"/>
      <c r="J333" s="219"/>
      <c r="K333" s="219"/>
      <c r="L333" s="223"/>
      <c r="M333" s="224"/>
      <c r="N333" s="225"/>
      <c r="O333" s="225"/>
      <c r="P333" s="225"/>
      <c r="Q333" s="225"/>
      <c r="R333" s="225"/>
      <c r="S333" s="225"/>
      <c r="T333" s="226"/>
      <c r="AT333" s="227" t="s">
        <v>135</v>
      </c>
      <c r="AU333" s="227" t="s">
        <v>84</v>
      </c>
      <c r="AV333" s="12" t="s">
        <v>82</v>
      </c>
      <c r="AW333" s="12" t="s">
        <v>31</v>
      </c>
      <c r="AX333" s="12" t="s">
        <v>75</v>
      </c>
      <c r="AY333" s="227" t="s">
        <v>126</v>
      </c>
    </row>
    <row r="334" s="13" customFormat="1">
      <c r="B334" s="228"/>
      <c r="C334" s="229"/>
      <c r="D334" s="220" t="s">
        <v>135</v>
      </c>
      <c r="E334" s="230" t="s">
        <v>1</v>
      </c>
      <c r="F334" s="231" t="s">
        <v>82</v>
      </c>
      <c r="G334" s="229"/>
      <c r="H334" s="232">
        <v>1</v>
      </c>
      <c r="I334" s="229"/>
      <c r="J334" s="229"/>
      <c r="K334" s="229"/>
      <c r="L334" s="233"/>
      <c r="M334" s="234"/>
      <c r="N334" s="235"/>
      <c r="O334" s="235"/>
      <c r="P334" s="235"/>
      <c r="Q334" s="235"/>
      <c r="R334" s="235"/>
      <c r="S334" s="235"/>
      <c r="T334" s="236"/>
      <c r="AT334" s="237" t="s">
        <v>135</v>
      </c>
      <c r="AU334" s="237" t="s">
        <v>84</v>
      </c>
      <c r="AV334" s="13" t="s">
        <v>84</v>
      </c>
      <c r="AW334" s="13" t="s">
        <v>31</v>
      </c>
      <c r="AX334" s="13" t="s">
        <v>75</v>
      </c>
      <c r="AY334" s="237" t="s">
        <v>126</v>
      </c>
    </row>
    <row r="335" s="14" customFormat="1">
      <c r="B335" s="238"/>
      <c r="C335" s="239"/>
      <c r="D335" s="220" t="s">
        <v>135</v>
      </c>
      <c r="E335" s="240" t="s">
        <v>1</v>
      </c>
      <c r="F335" s="241" t="s">
        <v>138</v>
      </c>
      <c r="G335" s="239"/>
      <c r="H335" s="242">
        <v>1</v>
      </c>
      <c r="I335" s="239"/>
      <c r="J335" s="239"/>
      <c r="K335" s="239"/>
      <c r="L335" s="243"/>
      <c r="M335" s="244"/>
      <c r="N335" s="245"/>
      <c r="O335" s="245"/>
      <c r="P335" s="245"/>
      <c r="Q335" s="245"/>
      <c r="R335" s="245"/>
      <c r="S335" s="245"/>
      <c r="T335" s="246"/>
      <c r="AT335" s="247" t="s">
        <v>135</v>
      </c>
      <c r="AU335" s="247" t="s">
        <v>84</v>
      </c>
      <c r="AV335" s="14" t="s">
        <v>133</v>
      </c>
      <c r="AW335" s="14" t="s">
        <v>31</v>
      </c>
      <c r="AX335" s="14" t="s">
        <v>82</v>
      </c>
      <c r="AY335" s="247" t="s">
        <v>126</v>
      </c>
    </row>
    <row r="336" s="1" customFormat="1" ht="16.5" customHeight="1">
      <c r="B336" s="31"/>
      <c r="C336" s="252" t="s">
        <v>493</v>
      </c>
      <c r="D336" s="252" t="s">
        <v>358</v>
      </c>
      <c r="E336" s="253" t="s">
        <v>494</v>
      </c>
      <c r="F336" s="254" t="s">
        <v>495</v>
      </c>
      <c r="G336" s="255" t="s">
        <v>202</v>
      </c>
      <c r="H336" s="256">
        <v>1</v>
      </c>
      <c r="I336" s="257">
        <v>592</v>
      </c>
      <c r="J336" s="257">
        <f>ROUND(I336*H336,2)</f>
        <v>592</v>
      </c>
      <c r="K336" s="254" t="s">
        <v>132</v>
      </c>
      <c r="L336" s="258"/>
      <c r="M336" s="259" t="s">
        <v>1</v>
      </c>
      <c r="N336" s="260" t="s">
        <v>40</v>
      </c>
      <c r="O336" s="214">
        <v>0</v>
      </c>
      <c r="P336" s="214">
        <f>O336*H336</f>
        <v>0</v>
      </c>
      <c r="Q336" s="214">
        <v>0.0085000000000000006</v>
      </c>
      <c r="R336" s="214">
        <f>Q336*H336</f>
        <v>0.0085000000000000006</v>
      </c>
      <c r="S336" s="214">
        <v>0</v>
      </c>
      <c r="T336" s="215">
        <f>S336*H336</f>
        <v>0</v>
      </c>
      <c r="AR336" s="216" t="s">
        <v>163</v>
      </c>
      <c r="AT336" s="216" t="s">
        <v>358</v>
      </c>
      <c r="AU336" s="216" t="s">
        <v>84</v>
      </c>
      <c r="AY336" s="16" t="s">
        <v>126</v>
      </c>
      <c r="BE336" s="217">
        <f>IF(N336="základní",J336,0)</f>
        <v>592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6" t="s">
        <v>82</v>
      </c>
      <c r="BK336" s="217">
        <f>ROUND(I336*H336,2)</f>
        <v>592</v>
      </c>
      <c r="BL336" s="16" t="s">
        <v>133</v>
      </c>
      <c r="BM336" s="216" t="s">
        <v>496</v>
      </c>
    </row>
    <row r="337" s="12" customFormat="1">
      <c r="B337" s="218"/>
      <c r="C337" s="219"/>
      <c r="D337" s="220" t="s">
        <v>135</v>
      </c>
      <c r="E337" s="221" t="s">
        <v>1</v>
      </c>
      <c r="F337" s="222" t="s">
        <v>469</v>
      </c>
      <c r="G337" s="219"/>
      <c r="H337" s="221" t="s">
        <v>1</v>
      </c>
      <c r="I337" s="219"/>
      <c r="J337" s="219"/>
      <c r="K337" s="219"/>
      <c r="L337" s="223"/>
      <c r="M337" s="224"/>
      <c r="N337" s="225"/>
      <c r="O337" s="225"/>
      <c r="P337" s="225"/>
      <c r="Q337" s="225"/>
      <c r="R337" s="225"/>
      <c r="S337" s="225"/>
      <c r="T337" s="226"/>
      <c r="AT337" s="227" t="s">
        <v>135</v>
      </c>
      <c r="AU337" s="227" t="s">
        <v>84</v>
      </c>
      <c r="AV337" s="12" t="s">
        <v>82</v>
      </c>
      <c r="AW337" s="12" t="s">
        <v>31</v>
      </c>
      <c r="AX337" s="12" t="s">
        <v>75</v>
      </c>
      <c r="AY337" s="227" t="s">
        <v>126</v>
      </c>
    </row>
    <row r="338" s="13" customFormat="1">
      <c r="B338" s="228"/>
      <c r="C338" s="229"/>
      <c r="D338" s="220" t="s">
        <v>135</v>
      </c>
      <c r="E338" s="230" t="s">
        <v>1</v>
      </c>
      <c r="F338" s="231" t="s">
        <v>82</v>
      </c>
      <c r="G338" s="229"/>
      <c r="H338" s="232">
        <v>1</v>
      </c>
      <c r="I338" s="229"/>
      <c r="J338" s="229"/>
      <c r="K338" s="229"/>
      <c r="L338" s="233"/>
      <c r="M338" s="234"/>
      <c r="N338" s="235"/>
      <c r="O338" s="235"/>
      <c r="P338" s="235"/>
      <c r="Q338" s="235"/>
      <c r="R338" s="235"/>
      <c r="S338" s="235"/>
      <c r="T338" s="236"/>
      <c r="AT338" s="237" t="s">
        <v>135</v>
      </c>
      <c r="AU338" s="237" t="s">
        <v>84</v>
      </c>
      <c r="AV338" s="13" t="s">
        <v>84</v>
      </c>
      <c r="AW338" s="13" t="s">
        <v>31</v>
      </c>
      <c r="AX338" s="13" t="s">
        <v>75</v>
      </c>
      <c r="AY338" s="237" t="s">
        <v>126</v>
      </c>
    </row>
    <row r="339" s="14" customFormat="1">
      <c r="B339" s="238"/>
      <c r="C339" s="239"/>
      <c r="D339" s="220" t="s">
        <v>135</v>
      </c>
      <c r="E339" s="240" t="s">
        <v>1</v>
      </c>
      <c r="F339" s="241" t="s">
        <v>138</v>
      </c>
      <c r="G339" s="239"/>
      <c r="H339" s="242">
        <v>1</v>
      </c>
      <c r="I339" s="239"/>
      <c r="J339" s="239"/>
      <c r="K339" s="239"/>
      <c r="L339" s="243"/>
      <c r="M339" s="244"/>
      <c r="N339" s="245"/>
      <c r="O339" s="245"/>
      <c r="P339" s="245"/>
      <c r="Q339" s="245"/>
      <c r="R339" s="245"/>
      <c r="S339" s="245"/>
      <c r="T339" s="246"/>
      <c r="AT339" s="247" t="s">
        <v>135</v>
      </c>
      <c r="AU339" s="247" t="s">
        <v>84</v>
      </c>
      <c r="AV339" s="14" t="s">
        <v>133</v>
      </c>
      <c r="AW339" s="14" t="s">
        <v>31</v>
      </c>
      <c r="AX339" s="14" t="s">
        <v>82</v>
      </c>
      <c r="AY339" s="247" t="s">
        <v>126</v>
      </c>
    </row>
    <row r="340" s="1" customFormat="1" ht="24" customHeight="1">
      <c r="B340" s="31"/>
      <c r="C340" s="206" t="s">
        <v>497</v>
      </c>
      <c r="D340" s="206" t="s">
        <v>128</v>
      </c>
      <c r="E340" s="207" t="s">
        <v>498</v>
      </c>
      <c r="F340" s="208" t="s">
        <v>499</v>
      </c>
      <c r="G340" s="209" t="s">
        <v>202</v>
      </c>
      <c r="H340" s="210">
        <v>1</v>
      </c>
      <c r="I340" s="211">
        <v>1920</v>
      </c>
      <c r="J340" s="211">
        <f>ROUND(I340*H340,2)</f>
        <v>1920</v>
      </c>
      <c r="K340" s="208" t="s">
        <v>132</v>
      </c>
      <c r="L340" s="36"/>
      <c r="M340" s="212" t="s">
        <v>1</v>
      </c>
      <c r="N340" s="213" t="s">
        <v>40</v>
      </c>
      <c r="O340" s="214">
        <v>3.839</v>
      </c>
      <c r="P340" s="214">
        <f>O340*H340</f>
        <v>3.839</v>
      </c>
      <c r="Q340" s="214">
        <v>0.42368</v>
      </c>
      <c r="R340" s="214">
        <f>Q340*H340</f>
        <v>0.42368</v>
      </c>
      <c r="S340" s="214">
        <v>0</v>
      </c>
      <c r="T340" s="215">
        <f>S340*H340</f>
        <v>0</v>
      </c>
      <c r="AR340" s="216" t="s">
        <v>133</v>
      </c>
      <c r="AT340" s="216" t="s">
        <v>128</v>
      </c>
      <c r="AU340" s="216" t="s">
        <v>84</v>
      </c>
      <c r="AY340" s="16" t="s">
        <v>126</v>
      </c>
      <c r="BE340" s="217">
        <f>IF(N340="základní",J340,0)</f>
        <v>1920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6" t="s">
        <v>82</v>
      </c>
      <c r="BK340" s="217">
        <f>ROUND(I340*H340,2)</f>
        <v>1920</v>
      </c>
      <c r="BL340" s="16" t="s">
        <v>133</v>
      </c>
      <c r="BM340" s="216" t="s">
        <v>500</v>
      </c>
    </row>
    <row r="341" s="1" customFormat="1" ht="24" customHeight="1">
      <c r="B341" s="31"/>
      <c r="C341" s="206" t="s">
        <v>501</v>
      </c>
      <c r="D341" s="206" t="s">
        <v>128</v>
      </c>
      <c r="E341" s="207" t="s">
        <v>502</v>
      </c>
      <c r="F341" s="208" t="s">
        <v>503</v>
      </c>
      <c r="G341" s="209" t="s">
        <v>202</v>
      </c>
      <c r="H341" s="210">
        <v>5</v>
      </c>
      <c r="I341" s="211">
        <v>1820</v>
      </c>
      <c r="J341" s="211">
        <f>ROUND(I341*H341,2)</f>
        <v>9100</v>
      </c>
      <c r="K341" s="208" t="s">
        <v>132</v>
      </c>
      <c r="L341" s="36"/>
      <c r="M341" s="212" t="s">
        <v>1</v>
      </c>
      <c r="N341" s="213" t="s">
        <v>40</v>
      </c>
      <c r="O341" s="214">
        <v>3.8170000000000002</v>
      </c>
      <c r="P341" s="214">
        <f>O341*H341</f>
        <v>19.085000000000001</v>
      </c>
      <c r="Q341" s="214">
        <v>0.42080000000000001</v>
      </c>
      <c r="R341" s="214">
        <f>Q341*H341</f>
        <v>2.1040000000000001</v>
      </c>
      <c r="S341" s="214">
        <v>0</v>
      </c>
      <c r="T341" s="215">
        <f>S341*H341</f>
        <v>0</v>
      </c>
      <c r="AR341" s="216" t="s">
        <v>133</v>
      </c>
      <c r="AT341" s="216" t="s">
        <v>128</v>
      </c>
      <c r="AU341" s="216" t="s">
        <v>84</v>
      </c>
      <c r="AY341" s="16" t="s">
        <v>126</v>
      </c>
      <c r="BE341" s="217">
        <f>IF(N341="základní",J341,0)</f>
        <v>9100</v>
      </c>
      <c r="BF341" s="217">
        <f>IF(N341="snížená",J341,0)</f>
        <v>0</v>
      </c>
      <c r="BG341" s="217">
        <f>IF(N341="zákl. přenesená",J341,0)</f>
        <v>0</v>
      </c>
      <c r="BH341" s="217">
        <f>IF(N341="sníž. přenesená",J341,0)</f>
        <v>0</v>
      </c>
      <c r="BI341" s="217">
        <f>IF(N341="nulová",J341,0)</f>
        <v>0</v>
      </c>
      <c r="BJ341" s="16" t="s">
        <v>82</v>
      </c>
      <c r="BK341" s="217">
        <f>ROUND(I341*H341,2)</f>
        <v>9100</v>
      </c>
      <c r="BL341" s="16" t="s">
        <v>133</v>
      </c>
      <c r="BM341" s="216" t="s">
        <v>504</v>
      </c>
    </row>
    <row r="342" s="1" customFormat="1" ht="24" customHeight="1">
      <c r="B342" s="31"/>
      <c r="C342" s="206" t="s">
        <v>137</v>
      </c>
      <c r="D342" s="206" t="s">
        <v>128</v>
      </c>
      <c r="E342" s="207" t="s">
        <v>505</v>
      </c>
      <c r="F342" s="208" t="s">
        <v>506</v>
      </c>
      <c r="G342" s="209" t="s">
        <v>202</v>
      </c>
      <c r="H342" s="210">
        <v>5</v>
      </c>
      <c r="I342" s="211">
        <v>1030</v>
      </c>
      <c r="J342" s="211">
        <f>ROUND(I342*H342,2)</f>
        <v>5150</v>
      </c>
      <c r="K342" s="208" t="s">
        <v>132</v>
      </c>
      <c r="L342" s="36"/>
      <c r="M342" s="212" t="s">
        <v>1</v>
      </c>
      <c r="N342" s="213" t="s">
        <v>40</v>
      </c>
      <c r="O342" s="214">
        <v>1.5509999999999999</v>
      </c>
      <c r="P342" s="214">
        <f>O342*H342</f>
        <v>7.7549999999999999</v>
      </c>
      <c r="Q342" s="214">
        <v>0.31108000000000002</v>
      </c>
      <c r="R342" s="214">
        <f>Q342*H342</f>
        <v>1.5554000000000001</v>
      </c>
      <c r="S342" s="214">
        <v>0</v>
      </c>
      <c r="T342" s="215">
        <f>S342*H342</f>
        <v>0</v>
      </c>
      <c r="AR342" s="216" t="s">
        <v>133</v>
      </c>
      <c r="AT342" s="216" t="s">
        <v>128</v>
      </c>
      <c r="AU342" s="216" t="s">
        <v>84</v>
      </c>
      <c r="AY342" s="16" t="s">
        <v>126</v>
      </c>
      <c r="BE342" s="217">
        <f>IF(N342="základní",J342,0)</f>
        <v>5150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6" t="s">
        <v>82</v>
      </c>
      <c r="BK342" s="217">
        <f>ROUND(I342*H342,2)</f>
        <v>5150</v>
      </c>
      <c r="BL342" s="16" t="s">
        <v>133</v>
      </c>
      <c r="BM342" s="216" t="s">
        <v>507</v>
      </c>
    </row>
    <row r="343" s="1" customFormat="1" ht="16.5" customHeight="1">
      <c r="B343" s="31"/>
      <c r="C343" s="206" t="s">
        <v>508</v>
      </c>
      <c r="D343" s="206" t="s">
        <v>128</v>
      </c>
      <c r="E343" s="207" t="s">
        <v>509</v>
      </c>
      <c r="F343" s="208" t="s">
        <v>510</v>
      </c>
      <c r="G343" s="209" t="s">
        <v>202</v>
      </c>
      <c r="H343" s="210">
        <v>1</v>
      </c>
      <c r="I343" s="211">
        <v>700</v>
      </c>
      <c r="J343" s="211">
        <f>ROUND(I343*H343,2)</f>
        <v>700</v>
      </c>
      <c r="K343" s="208" t="s">
        <v>1</v>
      </c>
      <c r="L343" s="36"/>
      <c r="M343" s="212" t="s">
        <v>1</v>
      </c>
      <c r="N343" s="213" t="s">
        <v>40</v>
      </c>
      <c r="O343" s="214">
        <v>0</v>
      </c>
      <c r="P343" s="214">
        <f>O343*H343</f>
        <v>0</v>
      </c>
      <c r="Q343" s="214">
        <v>0</v>
      </c>
      <c r="R343" s="214">
        <f>Q343*H343</f>
        <v>0</v>
      </c>
      <c r="S343" s="214">
        <v>0</v>
      </c>
      <c r="T343" s="215">
        <f>S343*H343</f>
        <v>0</v>
      </c>
      <c r="AR343" s="216" t="s">
        <v>133</v>
      </c>
      <c r="AT343" s="216" t="s">
        <v>128</v>
      </c>
      <c r="AU343" s="216" t="s">
        <v>84</v>
      </c>
      <c r="AY343" s="16" t="s">
        <v>126</v>
      </c>
      <c r="BE343" s="217">
        <f>IF(N343="základní",J343,0)</f>
        <v>700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6" t="s">
        <v>82</v>
      </c>
      <c r="BK343" s="217">
        <f>ROUND(I343*H343,2)</f>
        <v>700</v>
      </c>
      <c r="BL343" s="16" t="s">
        <v>133</v>
      </c>
      <c r="BM343" s="216" t="s">
        <v>511</v>
      </c>
    </row>
    <row r="344" s="12" customFormat="1">
      <c r="B344" s="218"/>
      <c r="C344" s="219"/>
      <c r="D344" s="220" t="s">
        <v>135</v>
      </c>
      <c r="E344" s="221" t="s">
        <v>1</v>
      </c>
      <c r="F344" s="222" t="s">
        <v>512</v>
      </c>
      <c r="G344" s="219"/>
      <c r="H344" s="221" t="s">
        <v>1</v>
      </c>
      <c r="I344" s="219"/>
      <c r="J344" s="219"/>
      <c r="K344" s="219"/>
      <c r="L344" s="223"/>
      <c r="M344" s="224"/>
      <c r="N344" s="225"/>
      <c r="O344" s="225"/>
      <c r="P344" s="225"/>
      <c r="Q344" s="225"/>
      <c r="R344" s="225"/>
      <c r="S344" s="225"/>
      <c r="T344" s="226"/>
      <c r="AT344" s="227" t="s">
        <v>135</v>
      </c>
      <c r="AU344" s="227" t="s">
        <v>84</v>
      </c>
      <c r="AV344" s="12" t="s">
        <v>82</v>
      </c>
      <c r="AW344" s="12" t="s">
        <v>31</v>
      </c>
      <c r="AX344" s="12" t="s">
        <v>75</v>
      </c>
      <c r="AY344" s="227" t="s">
        <v>126</v>
      </c>
    </row>
    <row r="345" s="13" customFormat="1">
      <c r="B345" s="228"/>
      <c r="C345" s="229"/>
      <c r="D345" s="220" t="s">
        <v>135</v>
      </c>
      <c r="E345" s="230" t="s">
        <v>1</v>
      </c>
      <c r="F345" s="231" t="s">
        <v>82</v>
      </c>
      <c r="G345" s="229"/>
      <c r="H345" s="232">
        <v>1</v>
      </c>
      <c r="I345" s="229"/>
      <c r="J345" s="229"/>
      <c r="K345" s="229"/>
      <c r="L345" s="233"/>
      <c r="M345" s="234"/>
      <c r="N345" s="235"/>
      <c r="O345" s="235"/>
      <c r="P345" s="235"/>
      <c r="Q345" s="235"/>
      <c r="R345" s="235"/>
      <c r="S345" s="235"/>
      <c r="T345" s="236"/>
      <c r="AT345" s="237" t="s">
        <v>135</v>
      </c>
      <c r="AU345" s="237" t="s">
        <v>84</v>
      </c>
      <c r="AV345" s="13" t="s">
        <v>84</v>
      </c>
      <c r="AW345" s="13" t="s">
        <v>31</v>
      </c>
      <c r="AX345" s="13" t="s">
        <v>75</v>
      </c>
      <c r="AY345" s="237" t="s">
        <v>126</v>
      </c>
    </row>
    <row r="346" s="14" customFormat="1">
      <c r="B346" s="238"/>
      <c r="C346" s="239"/>
      <c r="D346" s="220" t="s">
        <v>135</v>
      </c>
      <c r="E346" s="240" t="s">
        <v>1</v>
      </c>
      <c r="F346" s="241" t="s">
        <v>138</v>
      </c>
      <c r="G346" s="239"/>
      <c r="H346" s="242">
        <v>1</v>
      </c>
      <c r="I346" s="239"/>
      <c r="J346" s="239"/>
      <c r="K346" s="239"/>
      <c r="L346" s="243"/>
      <c r="M346" s="244"/>
      <c r="N346" s="245"/>
      <c r="O346" s="245"/>
      <c r="P346" s="245"/>
      <c r="Q346" s="245"/>
      <c r="R346" s="245"/>
      <c r="S346" s="245"/>
      <c r="T346" s="246"/>
      <c r="AT346" s="247" t="s">
        <v>135</v>
      </c>
      <c r="AU346" s="247" t="s">
        <v>84</v>
      </c>
      <c r="AV346" s="14" t="s">
        <v>133</v>
      </c>
      <c r="AW346" s="14" t="s">
        <v>31</v>
      </c>
      <c r="AX346" s="14" t="s">
        <v>82</v>
      </c>
      <c r="AY346" s="247" t="s">
        <v>126</v>
      </c>
    </row>
    <row r="347" s="11" customFormat="1" ht="22.8" customHeight="1">
      <c r="B347" s="191"/>
      <c r="C347" s="192"/>
      <c r="D347" s="193" t="s">
        <v>74</v>
      </c>
      <c r="E347" s="204" t="s">
        <v>168</v>
      </c>
      <c r="F347" s="204" t="s">
        <v>190</v>
      </c>
      <c r="G347" s="192"/>
      <c r="H347" s="192"/>
      <c r="I347" s="192"/>
      <c r="J347" s="205">
        <f>BK347</f>
        <v>184870.91000000003</v>
      </c>
      <c r="K347" s="192"/>
      <c r="L347" s="196"/>
      <c r="M347" s="197"/>
      <c r="N347" s="198"/>
      <c r="O347" s="198"/>
      <c r="P347" s="199">
        <f>SUM(P348:P451)</f>
        <v>122.75500000000001</v>
      </c>
      <c r="Q347" s="198"/>
      <c r="R347" s="199">
        <f>SUM(R348:R451)</f>
        <v>91.290745000000015</v>
      </c>
      <c r="S347" s="198"/>
      <c r="T347" s="200">
        <f>SUM(T348:T451)</f>
        <v>14.16</v>
      </c>
      <c r="AR347" s="201" t="s">
        <v>82</v>
      </c>
      <c r="AT347" s="202" t="s">
        <v>74</v>
      </c>
      <c r="AU347" s="202" t="s">
        <v>82</v>
      </c>
      <c r="AY347" s="201" t="s">
        <v>126</v>
      </c>
      <c r="BK347" s="203">
        <f>SUM(BK348:BK451)</f>
        <v>184870.91000000003</v>
      </c>
    </row>
    <row r="348" s="1" customFormat="1" ht="24" customHeight="1">
      <c r="B348" s="31"/>
      <c r="C348" s="206" t="s">
        <v>513</v>
      </c>
      <c r="D348" s="206" t="s">
        <v>128</v>
      </c>
      <c r="E348" s="207" t="s">
        <v>514</v>
      </c>
      <c r="F348" s="208" t="s">
        <v>515</v>
      </c>
      <c r="G348" s="209" t="s">
        <v>202</v>
      </c>
      <c r="H348" s="210">
        <v>7</v>
      </c>
      <c r="I348" s="211">
        <v>196</v>
      </c>
      <c r="J348" s="211">
        <f>ROUND(I348*H348,2)</f>
        <v>1372</v>
      </c>
      <c r="K348" s="208" t="s">
        <v>132</v>
      </c>
      <c r="L348" s="36"/>
      <c r="M348" s="212" t="s">
        <v>1</v>
      </c>
      <c r="N348" s="213" t="s">
        <v>40</v>
      </c>
      <c r="O348" s="214">
        <v>0.20000000000000001</v>
      </c>
      <c r="P348" s="214">
        <f>O348*H348</f>
        <v>1.4000000000000001</v>
      </c>
      <c r="Q348" s="214">
        <v>0.00069999999999999999</v>
      </c>
      <c r="R348" s="214">
        <f>Q348*H348</f>
        <v>0.0048999999999999998</v>
      </c>
      <c r="S348" s="214">
        <v>0</v>
      </c>
      <c r="T348" s="215">
        <f>S348*H348</f>
        <v>0</v>
      </c>
      <c r="AR348" s="216" t="s">
        <v>133</v>
      </c>
      <c r="AT348" s="216" t="s">
        <v>128</v>
      </c>
      <c r="AU348" s="216" t="s">
        <v>84</v>
      </c>
      <c r="AY348" s="16" t="s">
        <v>126</v>
      </c>
      <c r="BE348" s="217">
        <f>IF(N348="základní",J348,0)</f>
        <v>1372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6" t="s">
        <v>82</v>
      </c>
      <c r="BK348" s="217">
        <f>ROUND(I348*H348,2)</f>
        <v>1372</v>
      </c>
      <c r="BL348" s="16" t="s">
        <v>133</v>
      </c>
      <c r="BM348" s="216" t="s">
        <v>516</v>
      </c>
    </row>
    <row r="349" s="12" customFormat="1">
      <c r="B349" s="218"/>
      <c r="C349" s="219"/>
      <c r="D349" s="220" t="s">
        <v>135</v>
      </c>
      <c r="E349" s="221" t="s">
        <v>1</v>
      </c>
      <c r="F349" s="222" t="s">
        <v>327</v>
      </c>
      <c r="G349" s="219"/>
      <c r="H349" s="221" t="s">
        <v>1</v>
      </c>
      <c r="I349" s="219"/>
      <c r="J349" s="219"/>
      <c r="K349" s="219"/>
      <c r="L349" s="223"/>
      <c r="M349" s="224"/>
      <c r="N349" s="225"/>
      <c r="O349" s="225"/>
      <c r="P349" s="225"/>
      <c r="Q349" s="225"/>
      <c r="R349" s="225"/>
      <c r="S349" s="225"/>
      <c r="T349" s="226"/>
      <c r="AT349" s="227" t="s">
        <v>135</v>
      </c>
      <c r="AU349" s="227" t="s">
        <v>84</v>
      </c>
      <c r="AV349" s="12" t="s">
        <v>82</v>
      </c>
      <c r="AW349" s="12" t="s">
        <v>31</v>
      </c>
      <c r="AX349" s="12" t="s">
        <v>75</v>
      </c>
      <c r="AY349" s="227" t="s">
        <v>126</v>
      </c>
    </row>
    <row r="350" s="13" customFormat="1">
      <c r="B350" s="228"/>
      <c r="C350" s="229"/>
      <c r="D350" s="220" t="s">
        <v>135</v>
      </c>
      <c r="E350" s="230" t="s">
        <v>1</v>
      </c>
      <c r="F350" s="231" t="s">
        <v>517</v>
      </c>
      <c r="G350" s="229"/>
      <c r="H350" s="232">
        <v>7</v>
      </c>
      <c r="I350" s="229"/>
      <c r="J350" s="229"/>
      <c r="K350" s="229"/>
      <c r="L350" s="233"/>
      <c r="M350" s="234"/>
      <c r="N350" s="235"/>
      <c r="O350" s="235"/>
      <c r="P350" s="235"/>
      <c r="Q350" s="235"/>
      <c r="R350" s="235"/>
      <c r="S350" s="235"/>
      <c r="T350" s="236"/>
      <c r="AT350" s="237" t="s">
        <v>135</v>
      </c>
      <c r="AU350" s="237" t="s">
        <v>84</v>
      </c>
      <c r="AV350" s="13" t="s">
        <v>84</v>
      </c>
      <c r="AW350" s="13" t="s">
        <v>31</v>
      </c>
      <c r="AX350" s="13" t="s">
        <v>75</v>
      </c>
      <c r="AY350" s="237" t="s">
        <v>126</v>
      </c>
    </row>
    <row r="351" s="14" customFormat="1">
      <c r="B351" s="238"/>
      <c r="C351" s="239"/>
      <c r="D351" s="220" t="s">
        <v>135</v>
      </c>
      <c r="E351" s="240" t="s">
        <v>1</v>
      </c>
      <c r="F351" s="241" t="s">
        <v>138</v>
      </c>
      <c r="G351" s="239"/>
      <c r="H351" s="242">
        <v>7</v>
      </c>
      <c r="I351" s="239"/>
      <c r="J351" s="239"/>
      <c r="K351" s="239"/>
      <c r="L351" s="243"/>
      <c r="M351" s="244"/>
      <c r="N351" s="245"/>
      <c r="O351" s="245"/>
      <c r="P351" s="245"/>
      <c r="Q351" s="245"/>
      <c r="R351" s="245"/>
      <c r="S351" s="245"/>
      <c r="T351" s="246"/>
      <c r="AT351" s="247" t="s">
        <v>135</v>
      </c>
      <c r="AU351" s="247" t="s">
        <v>84</v>
      </c>
      <c r="AV351" s="14" t="s">
        <v>133</v>
      </c>
      <c r="AW351" s="14" t="s">
        <v>31</v>
      </c>
      <c r="AX351" s="14" t="s">
        <v>82</v>
      </c>
      <c r="AY351" s="247" t="s">
        <v>126</v>
      </c>
    </row>
    <row r="352" s="1" customFormat="1" ht="24" customHeight="1">
      <c r="B352" s="31"/>
      <c r="C352" s="252" t="s">
        <v>518</v>
      </c>
      <c r="D352" s="252" t="s">
        <v>358</v>
      </c>
      <c r="E352" s="253" t="s">
        <v>519</v>
      </c>
      <c r="F352" s="254" t="s">
        <v>520</v>
      </c>
      <c r="G352" s="255" t="s">
        <v>202</v>
      </c>
      <c r="H352" s="256">
        <v>1</v>
      </c>
      <c r="I352" s="257">
        <v>1160</v>
      </c>
      <c r="J352" s="257">
        <f>ROUND(I352*H352,2)</f>
        <v>1160</v>
      </c>
      <c r="K352" s="254" t="s">
        <v>132</v>
      </c>
      <c r="L352" s="258"/>
      <c r="M352" s="259" t="s">
        <v>1</v>
      </c>
      <c r="N352" s="260" t="s">
        <v>40</v>
      </c>
      <c r="O352" s="214">
        <v>0</v>
      </c>
      <c r="P352" s="214">
        <f>O352*H352</f>
        <v>0</v>
      </c>
      <c r="Q352" s="214">
        <v>0.0025000000000000001</v>
      </c>
      <c r="R352" s="214">
        <f>Q352*H352</f>
        <v>0.0025000000000000001</v>
      </c>
      <c r="S352" s="214">
        <v>0</v>
      </c>
      <c r="T352" s="215">
        <f>S352*H352</f>
        <v>0</v>
      </c>
      <c r="AR352" s="216" t="s">
        <v>163</v>
      </c>
      <c r="AT352" s="216" t="s">
        <v>358</v>
      </c>
      <c r="AU352" s="216" t="s">
        <v>84</v>
      </c>
      <c r="AY352" s="16" t="s">
        <v>126</v>
      </c>
      <c r="BE352" s="217">
        <f>IF(N352="základní",J352,0)</f>
        <v>1160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6" t="s">
        <v>82</v>
      </c>
      <c r="BK352" s="217">
        <f>ROUND(I352*H352,2)</f>
        <v>1160</v>
      </c>
      <c r="BL352" s="16" t="s">
        <v>133</v>
      </c>
      <c r="BM352" s="216" t="s">
        <v>521</v>
      </c>
    </row>
    <row r="353" s="12" customFormat="1">
      <c r="B353" s="218"/>
      <c r="C353" s="219"/>
      <c r="D353" s="220" t="s">
        <v>135</v>
      </c>
      <c r="E353" s="221" t="s">
        <v>1</v>
      </c>
      <c r="F353" s="222" t="s">
        <v>522</v>
      </c>
      <c r="G353" s="219"/>
      <c r="H353" s="221" t="s">
        <v>1</v>
      </c>
      <c r="I353" s="219"/>
      <c r="J353" s="219"/>
      <c r="K353" s="219"/>
      <c r="L353" s="223"/>
      <c r="M353" s="224"/>
      <c r="N353" s="225"/>
      <c r="O353" s="225"/>
      <c r="P353" s="225"/>
      <c r="Q353" s="225"/>
      <c r="R353" s="225"/>
      <c r="S353" s="225"/>
      <c r="T353" s="226"/>
      <c r="AT353" s="227" t="s">
        <v>135</v>
      </c>
      <c r="AU353" s="227" t="s">
        <v>84</v>
      </c>
      <c r="AV353" s="12" t="s">
        <v>82</v>
      </c>
      <c r="AW353" s="12" t="s">
        <v>31</v>
      </c>
      <c r="AX353" s="12" t="s">
        <v>75</v>
      </c>
      <c r="AY353" s="227" t="s">
        <v>126</v>
      </c>
    </row>
    <row r="354" s="13" customFormat="1">
      <c r="B354" s="228"/>
      <c r="C354" s="229"/>
      <c r="D354" s="220" t="s">
        <v>135</v>
      </c>
      <c r="E354" s="230" t="s">
        <v>1</v>
      </c>
      <c r="F354" s="231" t="s">
        <v>82</v>
      </c>
      <c r="G354" s="229"/>
      <c r="H354" s="232">
        <v>1</v>
      </c>
      <c r="I354" s="229"/>
      <c r="J354" s="229"/>
      <c r="K354" s="229"/>
      <c r="L354" s="233"/>
      <c r="M354" s="234"/>
      <c r="N354" s="235"/>
      <c r="O354" s="235"/>
      <c r="P354" s="235"/>
      <c r="Q354" s="235"/>
      <c r="R354" s="235"/>
      <c r="S354" s="235"/>
      <c r="T354" s="236"/>
      <c r="AT354" s="237" t="s">
        <v>135</v>
      </c>
      <c r="AU354" s="237" t="s">
        <v>84</v>
      </c>
      <c r="AV354" s="13" t="s">
        <v>84</v>
      </c>
      <c r="AW354" s="13" t="s">
        <v>31</v>
      </c>
      <c r="AX354" s="13" t="s">
        <v>75</v>
      </c>
      <c r="AY354" s="237" t="s">
        <v>126</v>
      </c>
    </row>
    <row r="355" s="14" customFormat="1">
      <c r="B355" s="238"/>
      <c r="C355" s="239"/>
      <c r="D355" s="220" t="s">
        <v>135</v>
      </c>
      <c r="E355" s="240" t="s">
        <v>1</v>
      </c>
      <c r="F355" s="241" t="s">
        <v>138</v>
      </c>
      <c r="G355" s="239"/>
      <c r="H355" s="242">
        <v>1</v>
      </c>
      <c r="I355" s="239"/>
      <c r="J355" s="239"/>
      <c r="K355" s="239"/>
      <c r="L355" s="243"/>
      <c r="M355" s="244"/>
      <c r="N355" s="245"/>
      <c r="O355" s="245"/>
      <c r="P355" s="245"/>
      <c r="Q355" s="245"/>
      <c r="R355" s="245"/>
      <c r="S355" s="245"/>
      <c r="T355" s="246"/>
      <c r="AT355" s="247" t="s">
        <v>135</v>
      </c>
      <c r="AU355" s="247" t="s">
        <v>84</v>
      </c>
      <c r="AV355" s="14" t="s">
        <v>133</v>
      </c>
      <c r="AW355" s="14" t="s">
        <v>31</v>
      </c>
      <c r="AX355" s="14" t="s">
        <v>82</v>
      </c>
      <c r="AY355" s="247" t="s">
        <v>126</v>
      </c>
    </row>
    <row r="356" s="1" customFormat="1" ht="24" customHeight="1">
      <c r="B356" s="31"/>
      <c r="C356" s="252" t="s">
        <v>523</v>
      </c>
      <c r="D356" s="252" t="s">
        <v>358</v>
      </c>
      <c r="E356" s="253" t="s">
        <v>524</v>
      </c>
      <c r="F356" s="254" t="s">
        <v>525</v>
      </c>
      <c r="G356" s="255" t="s">
        <v>202</v>
      </c>
      <c r="H356" s="256">
        <v>3</v>
      </c>
      <c r="I356" s="257">
        <v>842</v>
      </c>
      <c r="J356" s="257">
        <f>ROUND(I356*H356,2)</f>
        <v>2526</v>
      </c>
      <c r="K356" s="254" t="s">
        <v>132</v>
      </c>
      <c r="L356" s="258"/>
      <c r="M356" s="259" t="s">
        <v>1</v>
      </c>
      <c r="N356" s="260" t="s">
        <v>40</v>
      </c>
      <c r="O356" s="214">
        <v>0</v>
      </c>
      <c r="P356" s="214">
        <f>O356*H356</f>
        <v>0</v>
      </c>
      <c r="Q356" s="214">
        <v>0.0025999999999999999</v>
      </c>
      <c r="R356" s="214">
        <f>Q356*H356</f>
        <v>0.0077999999999999996</v>
      </c>
      <c r="S356" s="214">
        <v>0</v>
      </c>
      <c r="T356" s="215">
        <f>S356*H356</f>
        <v>0</v>
      </c>
      <c r="AR356" s="216" t="s">
        <v>163</v>
      </c>
      <c r="AT356" s="216" t="s">
        <v>358</v>
      </c>
      <c r="AU356" s="216" t="s">
        <v>84</v>
      </c>
      <c r="AY356" s="16" t="s">
        <v>126</v>
      </c>
      <c r="BE356" s="217">
        <f>IF(N356="základní",J356,0)</f>
        <v>2526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6" t="s">
        <v>82</v>
      </c>
      <c r="BK356" s="217">
        <f>ROUND(I356*H356,2)</f>
        <v>2526</v>
      </c>
      <c r="BL356" s="16" t="s">
        <v>133</v>
      </c>
      <c r="BM356" s="216" t="s">
        <v>526</v>
      </c>
    </row>
    <row r="357" s="12" customFormat="1">
      <c r="B357" s="218"/>
      <c r="C357" s="219"/>
      <c r="D357" s="220" t="s">
        <v>135</v>
      </c>
      <c r="E357" s="221" t="s">
        <v>1</v>
      </c>
      <c r="F357" s="222" t="s">
        <v>527</v>
      </c>
      <c r="G357" s="219"/>
      <c r="H357" s="221" t="s">
        <v>1</v>
      </c>
      <c r="I357" s="219"/>
      <c r="J357" s="219"/>
      <c r="K357" s="219"/>
      <c r="L357" s="223"/>
      <c r="M357" s="224"/>
      <c r="N357" s="225"/>
      <c r="O357" s="225"/>
      <c r="P357" s="225"/>
      <c r="Q357" s="225"/>
      <c r="R357" s="225"/>
      <c r="S357" s="225"/>
      <c r="T357" s="226"/>
      <c r="AT357" s="227" t="s">
        <v>135</v>
      </c>
      <c r="AU357" s="227" t="s">
        <v>84</v>
      </c>
      <c r="AV357" s="12" t="s">
        <v>82</v>
      </c>
      <c r="AW357" s="12" t="s">
        <v>31</v>
      </c>
      <c r="AX357" s="12" t="s">
        <v>75</v>
      </c>
      <c r="AY357" s="227" t="s">
        <v>126</v>
      </c>
    </row>
    <row r="358" s="13" customFormat="1">
      <c r="B358" s="228"/>
      <c r="C358" s="229"/>
      <c r="D358" s="220" t="s">
        <v>135</v>
      </c>
      <c r="E358" s="230" t="s">
        <v>1</v>
      </c>
      <c r="F358" s="231" t="s">
        <v>142</v>
      </c>
      <c r="G358" s="229"/>
      <c r="H358" s="232">
        <v>3</v>
      </c>
      <c r="I358" s="229"/>
      <c r="J358" s="229"/>
      <c r="K358" s="229"/>
      <c r="L358" s="233"/>
      <c r="M358" s="234"/>
      <c r="N358" s="235"/>
      <c r="O358" s="235"/>
      <c r="P358" s="235"/>
      <c r="Q358" s="235"/>
      <c r="R358" s="235"/>
      <c r="S358" s="235"/>
      <c r="T358" s="236"/>
      <c r="AT358" s="237" t="s">
        <v>135</v>
      </c>
      <c r="AU358" s="237" t="s">
        <v>84</v>
      </c>
      <c r="AV358" s="13" t="s">
        <v>84</v>
      </c>
      <c r="AW358" s="13" t="s">
        <v>31</v>
      </c>
      <c r="AX358" s="13" t="s">
        <v>75</v>
      </c>
      <c r="AY358" s="237" t="s">
        <v>126</v>
      </c>
    </row>
    <row r="359" s="14" customFormat="1">
      <c r="B359" s="238"/>
      <c r="C359" s="239"/>
      <c r="D359" s="220" t="s">
        <v>135</v>
      </c>
      <c r="E359" s="240" t="s">
        <v>1</v>
      </c>
      <c r="F359" s="241" t="s">
        <v>138</v>
      </c>
      <c r="G359" s="239"/>
      <c r="H359" s="242">
        <v>3</v>
      </c>
      <c r="I359" s="239"/>
      <c r="J359" s="239"/>
      <c r="K359" s="239"/>
      <c r="L359" s="243"/>
      <c r="M359" s="244"/>
      <c r="N359" s="245"/>
      <c r="O359" s="245"/>
      <c r="P359" s="245"/>
      <c r="Q359" s="245"/>
      <c r="R359" s="245"/>
      <c r="S359" s="245"/>
      <c r="T359" s="246"/>
      <c r="AT359" s="247" t="s">
        <v>135</v>
      </c>
      <c r="AU359" s="247" t="s">
        <v>84</v>
      </c>
      <c r="AV359" s="14" t="s">
        <v>133</v>
      </c>
      <c r="AW359" s="14" t="s">
        <v>31</v>
      </c>
      <c r="AX359" s="14" t="s">
        <v>82</v>
      </c>
      <c r="AY359" s="247" t="s">
        <v>126</v>
      </c>
    </row>
    <row r="360" s="1" customFormat="1" ht="24" customHeight="1">
      <c r="B360" s="31"/>
      <c r="C360" s="252" t="s">
        <v>528</v>
      </c>
      <c r="D360" s="252" t="s">
        <v>358</v>
      </c>
      <c r="E360" s="253" t="s">
        <v>529</v>
      </c>
      <c r="F360" s="254" t="s">
        <v>530</v>
      </c>
      <c r="G360" s="255" t="s">
        <v>202</v>
      </c>
      <c r="H360" s="256">
        <v>3</v>
      </c>
      <c r="I360" s="257">
        <v>908</v>
      </c>
      <c r="J360" s="257">
        <f>ROUND(I360*H360,2)</f>
        <v>2724</v>
      </c>
      <c r="K360" s="254" t="s">
        <v>132</v>
      </c>
      <c r="L360" s="258"/>
      <c r="M360" s="259" t="s">
        <v>1</v>
      </c>
      <c r="N360" s="260" t="s">
        <v>40</v>
      </c>
      <c r="O360" s="214">
        <v>0</v>
      </c>
      <c r="P360" s="214">
        <f>O360*H360</f>
        <v>0</v>
      </c>
      <c r="Q360" s="214">
        <v>0.0035000000000000001</v>
      </c>
      <c r="R360" s="214">
        <f>Q360*H360</f>
        <v>0.010500000000000001</v>
      </c>
      <c r="S360" s="214">
        <v>0</v>
      </c>
      <c r="T360" s="215">
        <f>S360*H360</f>
        <v>0</v>
      </c>
      <c r="AR360" s="216" t="s">
        <v>163</v>
      </c>
      <c r="AT360" s="216" t="s">
        <v>358</v>
      </c>
      <c r="AU360" s="216" t="s">
        <v>84</v>
      </c>
      <c r="AY360" s="16" t="s">
        <v>126</v>
      </c>
      <c r="BE360" s="217">
        <f>IF(N360="základní",J360,0)</f>
        <v>2724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6" t="s">
        <v>82</v>
      </c>
      <c r="BK360" s="217">
        <f>ROUND(I360*H360,2)</f>
        <v>2724</v>
      </c>
      <c r="BL360" s="16" t="s">
        <v>133</v>
      </c>
      <c r="BM360" s="216" t="s">
        <v>531</v>
      </c>
    </row>
    <row r="361" s="12" customFormat="1">
      <c r="B361" s="218"/>
      <c r="C361" s="219"/>
      <c r="D361" s="220" t="s">
        <v>135</v>
      </c>
      <c r="E361" s="221" t="s">
        <v>1</v>
      </c>
      <c r="F361" s="222" t="s">
        <v>532</v>
      </c>
      <c r="G361" s="219"/>
      <c r="H361" s="221" t="s">
        <v>1</v>
      </c>
      <c r="I361" s="219"/>
      <c r="J361" s="219"/>
      <c r="K361" s="219"/>
      <c r="L361" s="223"/>
      <c r="M361" s="224"/>
      <c r="N361" s="225"/>
      <c r="O361" s="225"/>
      <c r="P361" s="225"/>
      <c r="Q361" s="225"/>
      <c r="R361" s="225"/>
      <c r="S361" s="225"/>
      <c r="T361" s="226"/>
      <c r="AT361" s="227" t="s">
        <v>135</v>
      </c>
      <c r="AU361" s="227" t="s">
        <v>84</v>
      </c>
      <c r="AV361" s="12" t="s">
        <v>82</v>
      </c>
      <c r="AW361" s="12" t="s">
        <v>31</v>
      </c>
      <c r="AX361" s="12" t="s">
        <v>75</v>
      </c>
      <c r="AY361" s="227" t="s">
        <v>126</v>
      </c>
    </row>
    <row r="362" s="13" customFormat="1">
      <c r="B362" s="228"/>
      <c r="C362" s="229"/>
      <c r="D362" s="220" t="s">
        <v>135</v>
      </c>
      <c r="E362" s="230" t="s">
        <v>1</v>
      </c>
      <c r="F362" s="231" t="s">
        <v>533</v>
      </c>
      <c r="G362" s="229"/>
      <c r="H362" s="232">
        <v>3</v>
      </c>
      <c r="I362" s="229"/>
      <c r="J362" s="229"/>
      <c r="K362" s="229"/>
      <c r="L362" s="233"/>
      <c r="M362" s="234"/>
      <c r="N362" s="235"/>
      <c r="O362" s="235"/>
      <c r="P362" s="235"/>
      <c r="Q362" s="235"/>
      <c r="R362" s="235"/>
      <c r="S362" s="235"/>
      <c r="T362" s="236"/>
      <c r="AT362" s="237" t="s">
        <v>135</v>
      </c>
      <c r="AU362" s="237" t="s">
        <v>84</v>
      </c>
      <c r="AV362" s="13" t="s">
        <v>84</v>
      </c>
      <c r="AW362" s="13" t="s">
        <v>31</v>
      </c>
      <c r="AX362" s="13" t="s">
        <v>75</v>
      </c>
      <c r="AY362" s="237" t="s">
        <v>126</v>
      </c>
    </row>
    <row r="363" s="14" customFormat="1">
      <c r="B363" s="238"/>
      <c r="C363" s="239"/>
      <c r="D363" s="220" t="s">
        <v>135</v>
      </c>
      <c r="E363" s="240" t="s">
        <v>1</v>
      </c>
      <c r="F363" s="241" t="s">
        <v>138</v>
      </c>
      <c r="G363" s="239"/>
      <c r="H363" s="242">
        <v>3</v>
      </c>
      <c r="I363" s="239"/>
      <c r="J363" s="239"/>
      <c r="K363" s="239"/>
      <c r="L363" s="243"/>
      <c r="M363" s="244"/>
      <c r="N363" s="245"/>
      <c r="O363" s="245"/>
      <c r="P363" s="245"/>
      <c r="Q363" s="245"/>
      <c r="R363" s="245"/>
      <c r="S363" s="245"/>
      <c r="T363" s="246"/>
      <c r="AT363" s="247" t="s">
        <v>135</v>
      </c>
      <c r="AU363" s="247" t="s">
        <v>84</v>
      </c>
      <c r="AV363" s="14" t="s">
        <v>133</v>
      </c>
      <c r="AW363" s="14" t="s">
        <v>31</v>
      </c>
      <c r="AX363" s="14" t="s">
        <v>82</v>
      </c>
      <c r="AY363" s="247" t="s">
        <v>126</v>
      </c>
    </row>
    <row r="364" s="1" customFormat="1" ht="24" customHeight="1">
      <c r="B364" s="31"/>
      <c r="C364" s="206" t="s">
        <v>534</v>
      </c>
      <c r="D364" s="206" t="s">
        <v>128</v>
      </c>
      <c r="E364" s="207" t="s">
        <v>514</v>
      </c>
      <c r="F364" s="208" t="s">
        <v>515</v>
      </c>
      <c r="G364" s="209" t="s">
        <v>202</v>
      </c>
      <c r="H364" s="210">
        <v>1</v>
      </c>
      <c r="I364" s="211">
        <v>196</v>
      </c>
      <c r="J364" s="211">
        <f>ROUND(I364*H364,2)</f>
        <v>196</v>
      </c>
      <c r="K364" s="208" t="s">
        <v>132</v>
      </c>
      <c r="L364" s="36"/>
      <c r="M364" s="212" t="s">
        <v>1</v>
      </c>
      <c r="N364" s="213" t="s">
        <v>40</v>
      </c>
      <c r="O364" s="214">
        <v>0.20000000000000001</v>
      </c>
      <c r="P364" s="214">
        <f>O364*H364</f>
        <v>0.20000000000000001</v>
      </c>
      <c r="Q364" s="214">
        <v>0.00069999999999999999</v>
      </c>
      <c r="R364" s="214">
        <f>Q364*H364</f>
        <v>0.00069999999999999999</v>
      </c>
      <c r="S364" s="214">
        <v>0</v>
      </c>
      <c r="T364" s="215">
        <f>S364*H364</f>
        <v>0</v>
      </c>
      <c r="AR364" s="216" t="s">
        <v>133</v>
      </c>
      <c r="AT364" s="216" t="s">
        <v>128</v>
      </c>
      <c r="AU364" s="216" t="s">
        <v>84</v>
      </c>
      <c r="AY364" s="16" t="s">
        <v>126</v>
      </c>
      <c r="BE364" s="217">
        <f>IF(N364="základní",J364,0)</f>
        <v>196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6" t="s">
        <v>82</v>
      </c>
      <c r="BK364" s="217">
        <f>ROUND(I364*H364,2)</f>
        <v>196</v>
      </c>
      <c r="BL364" s="16" t="s">
        <v>133</v>
      </c>
      <c r="BM364" s="216" t="s">
        <v>535</v>
      </c>
    </row>
    <row r="365" s="12" customFormat="1">
      <c r="B365" s="218"/>
      <c r="C365" s="219"/>
      <c r="D365" s="220" t="s">
        <v>135</v>
      </c>
      <c r="E365" s="221" t="s">
        <v>1</v>
      </c>
      <c r="F365" s="222" t="s">
        <v>536</v>
      </c>
      <c r="G365" s="219"/>
      <c r="H365" s="221" t="s">
        <v>1</v>
      </c>
      <c r="I365" s="219"/>
      <c r="J365" s="219"/>
      <c r="K365" s="219"/>
      <c r="L365" s="223"/>
      <c r="M365" s="224"/>
      <c r="N365" s="225"/>
      <c r="O365" s="225"/>
      <c r="P365" s="225"/>
      <c r="Q365" s="225"/>
      <c r="R365" s="225"/>
      <c r="S365" s="225"/>
      <c r="T365" s="226"/>
      <c r="AT365" s="227" t="s">
        <v>135</v>
      </c>
      <c r="AU365" s="227" t="s">
        <v>84</v>
      </c>
      <c r="AV365" s="12" t="s">
        <v>82</v>
      </c>
      <c r="AW365" s="12" t="s">
        <v>31</v>
      </c>
      <c r="AX365" s="12" t="s">
        <v>75</v>
      </c>
      <c r="AY365" s="227" t="s">
        <v>126</v>
      </c>
    </row>
    <row r="366" s="13" customFormat="1">
      <c r="B366" s="228"/>
      <c r="C366" s="229"/>
      <c r="D366" s="220" t="s">
        <v>135</v>
      </c>
      <c r="E366" s="230" t="s">
        <v>1</v>
      </c>
      <c r="F366" s="231" t="s">
        <v>82</v>
      </c>
      <c r="G366" s="229"/>
      <c r="H366" s="232">
        <v>1</v>
      </c>
      <c r="I366" s="229"/>
      <c r="J366" s="229"/>
      <c r="K366" s="229"/>
      <c r="L366" s="233"/>
      <c r="M366" s="234"/>
      <c r="N366" s="235"/>
      <c r="O366" s="235"/>
      <c r="P366" s="235"/>
      <c r="Q366" s="235"/>
      <c r="R366" s="235"/>
      <c r="S366" s="235"/>
      <c r="T366" s="236"/>
      <c r="AT366" s="237" t="s">
        <v>135</v>
      </c>
      <c r="AU366" s="237" t="s">
        <v>84</v>
      </c>
      <c r="AV366" s="13" t="s">
        <v>84</v>
      </c>
      <c r="AW366" s="13" t="s">
        <v>31</v>
      </c>
      <c r="AX366" s="13" t="s">
        <v>75</v>
      </c>
      <c r="AY366" s="237" t="s">
        <v>126</v>
      </c>
    </row>
    <row r="367" s="14" customFormat="1">
      <c r="B367" s="238"/>
      <c r="C367" s="239"/>
      <c r="D367" s="220" t="s">
        <v>135</v>
      </c>
      <c r="E367" s="240" t="s">
        <v>1</v>
      </c>
      <c r="F367" s="241" t="s">
        <v>138</v>
      </c>
      <c r="G367" s="239"/>
      <c r="H367" s="242">
        <v>1</v>
      </c>
      <c r="I367" s="239"/>
      <c r="J367" s="239"/>
      <c r="K367" s="239"/>
      <c r="L367" s="243"/>
      <c r="M367" s="244"/>
      <c r="N367" s="245"/>
      <c r="O367" s="245"/>
      <c r="P367" s="245"/>
      <c r="Q367" s="245"/>
      <c r="R367" s="245"/>
      <c r="S367" s="245"/>
      <c r="T367" s="246"/>
      <c r="AT367" s="247" t="s">
        <v>135</v>
      </c>
      <c r="AU367" s="247" t="s">
        <v>84</v>
      </c>
      <c r="AV367" s="14" t="s">
        <v>133</v>
      </c>
      <c r="AW367" s="14" t="s">
        <v>31</v>
      </c>
      <c r="AX367" s="14" t="s">
        <v>82</v>
      </c>
      <c r="AY367" s="247" t="s">
        <v>126</v>
      </c>
    </row>
    <row r="368" s="1" customFormat="1" ht="24" customHeight="1">
      <c r="B368" s="31"/>
      <c r="C368" s="206" t="s">
        <v>537</v>
      </c>
      <c r="D368" s="206" t="s">
        <v>128</v>
      </c>
      <c r="E368" s="207" t="s">
        <v>538</v>
      </c>
      <c r="F368" s="208" t="s">
        <v>539</v>
      </c>
      <c r="G368" s="209" t="s">
        <v>202</v>
      </c>
      <c r="H368" s="210">
        <v>3</v>
      </c>
      <c r="I368" s="211">
        <v>253</v>
      </c>
      <c r="J368" s="211">
        <f>ROUND(I368*H368,2)</f>
        <v>759</v>
      </c>
      <c r="K368" s="208" t="s">
        <v>132</v>
      </c>
      <c r="L368" s="36"/>
      <c r="M368" s="212" t="s">
        <v>1</v>
      </c>
      <c r="N368" s="213" t="s">
        <v>40</v>
      </c>
      <c r="O368" s="214">
        <v>0.41599999999999998</v>
      </c>
      <c r="P368" s="214">
        <f>O368*H368</f>
        <v>1.248</v>
      </c>
      <c r="Q368" s="214">
        <v>0.10940999999999999</v>
      </c>
      <c r="R368" s="214">
        <f>Q368*H368</f>
        <v>0.32822999999999997</v>
      </c>
      <c r="S368" s="214">
        <v>0</v>
      </c>
      <c r="T368" s="215">
        <f>S368*H368</f>
        <v>0</v>
      </c>
      <c r="AR368" s="216" t="s">
        <v>133</v>
      </c>
      <c r="AT368" s="216" t="s">
        <v>128</v>
      </c>
      <c r="AU368" s="216" t="s">
        <v>84</v>
      </c>
      <c r="AY368" s="16" t="s">
        <v>126</v>
      </c>
      <c r="BE368" s="217">
        <f>IF(N368="základní",J368,0)</f>
        <v>759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6" t="s">
        <v>82</v>
      </c>
      <c r="BK368" s="217">
        <f>ROUND(I368*H368,2)</f>
        <v>759</v>
      </c>
      <c r="BL368" s="16" t="s">
        <v>133</v>
      </c>
      <c r="BM368" s="216" t="s">
        <v>540</v>
      </c>
    </row>
    <row r="369" s="12" customFormat="1">
      <c r="B369" s="218"/>
      <c r="C369" s="219"/>
      <c r="D369" s="220" t="s">
        <v>135</v>
      </c>
      <c r="E369" s="221" t="s">
        <v>1</v>
      </c>
      <c r="F369" s="222" t="s">
        <v>541</v>
      </c>
      <c r="G369" s="219"/>
      <c r="H369" s="221" t="s">
        <v>1</v>
      </c>
      <c r="I369" s="219"/>
      <c r="J369" s="219"/>
      <c r="K369" s="219"/>
      <c r="L369" s="223"/>
      <c r="M369" s="224"/>
      <c r="N369" s="225"/>
      <c r="O369" s="225"/>
      <c r="P369" s="225"/>
      <c r="Q369" s="225"/>
      <c r="R369" s="225"/>
      <c r="S369" s="225"/>
      <c r="T369" s="226"/>
      <c r="AT369" s="227" t="s">
        <v>135</v>
      </c>
      <c r="AU369" s="227" t="s">
        <v>84</v>
      </c>
      <c r="AV369" s="12" t="s">
        <v>82</v>
      </c>
      <c r="AW369" s="12" t="s">
        <v>31</v>
      </c>
      <c r="AX369" s="12" t="s">
        <v>75</v>
      </c>
      <c r="AY369" s="227" t="s">
        <v>126</v>
      </c>
    </row>
    <row r="370" s="13" customFormat="1">
      <c r="B370" s="228"/>
      <c r="C370" s="229"/>
      <c r="D370" s="220" t="s">
        <v>135</v>
      </c>
      <c r="E370" s="230" t="s">
        <v>1</v>
      </c>
      <c r="F370" s="231" t="s">
        <v>142</v>
      </c>
      <c r="G370" s="229"/>
      <c r="H370" s="232">
        <v>3</v>
      </c>
      <c r="I370" s="229"/>
      <c r="J370" s="229"/>
      <c r="K370" s="229"/>
      <c r="L370" s="233"/>
      <c r="M370" s="234"/>
      <c r="N370" s="235"/>
      <c r="O370" s="235"/>
      <c r="P370" s="235"/>
      <c r="Q370" s="235"/>
      <c r="R370" s="235"/>
      <c r="S370" s="235"/>
      <c r="T370" s="236"/>
      <c r="AT370" s="237" t="s">
        <v>135</v>
      </c>
      <c r="AU370" s="237" t="s">
        <v>84</v>
      </c>
      <c r="AV370" s="13" t="s">
        <v>84</v>
      </c>
      <c r="AW370" s="13" t="s">
        <v>31</v>
      </c>
      <c r="AX370" s="13" t="s">
        <v>75</v>
      </c>
      <c r="AY370" s="237" t="s">
        <v>126</v>
      </c>
    </row>
    <row r="371" s="14" customFormat="1">
      <c r="B371" s="238"/>
      <c r="C371" s="239"/>
      <c r="D371" s="220" t="s">
        <v>135</v>
      </c>
      <c r="E371" s="240" t="s">
        <v>1</v>
      </c>
      <c r="F371" s="241" t="s">
        <v>138</v>
      </c>
      <c r="G371" s="239"/>
      <c r="H371" s="242">
        <v>3</v>
      </c>
      <c r="I371" s="239"/>
      <c r="J371" s="239"/>
      <c r="K371" s="239"/>
      <c r="L371" s="243"/>
      <c r="M371" s="244"/>
      <c r="N371" s="245"/>
      <c r="O371" s="245"/>
      <c r="P371" s="245"/>
      <c r="Q371" s="245"/>
      <c r="R371" s="245"/>
      <c r="S371" s="245"/>
      <c r="T371" s="246"/>
      <c r="AT371" s="247" t="s">
        <v>135</v>
      </c>
      <c r="AU371" s="247" t="s">
        <v>84</v>
      </c>
      <c r="AV371" s="14" t="s">
        <v>133</v>
      </c>
      <c r="AW371" s="14" t="s">
        <v>31</v>
      </c>
      <c r="AX371" s="14" t="s">
        <v>82</v>
      </c>
      <c r="AY371" s="247" t="s">
        <v>126</v>
      </c>
    </row>
    <row r="372" s="1" customFormat="1" ht="16.5" customHeight="1">
      <c r="B372" s="31"/>
      <c r="C372" s="252" t="s">
        <v>542</v>
      </c>
      <c r="D372" s="252" t="s">
        <v>358</v>
      </c>
      <c r="E372" s="253" t="s">
        <v>543</v>
      </c>
      <c r="F372" s="254" t="s">
        <v>544</v>
      </c>
      <c r="G372" s="255" t="s">
        <v>202</v>
      </c>
      <c r="H372" s="256">
        <v>3</v>
      </c>
      <c r="I372" s="257">
        <v>502</v>
      </c>
      <c r="J372" s="257">
        <f>ROUND(I372*H372,2)</f>
        <v>1506</v>
      </c>
      <c r="K372" s="254" t="s">
        <v>132</v>
      </c>
      <c r="L372" s="258"/>
      <c r="M372" s="259" t="s">
        <v>1</v>
      </c>
      <c r="N372" s="260" t="s">
        <v>40</v>
      </c>
      <c r="O372" s="214">
        <v>0</v>
      </c>
      <c r="P372" s="214">
        <f>O372*H372</f>
        <v>0</v>
      </c>
      <c r="Q372" s="214">
        <v>0.0061000000000000004</v>
      </c>
      <c r="R372" s="214">
        <f>Q372*H372</f>
        <v>0.0183</v>
      </c>
      <c r="S372" s="214">
        <v>0</v>
      </c>
      <c r="T372" s="215">
        <f>S372*H372</f>
        <v>0</v>
      </c>
      <c r="AR372" s="216" t="s">
        <v>163</v>
      </c>
      <c r="AT372" s="216" t="s">
        <v>358</v>
      </c>
      <c r="AU372" s="216" t="s">
        <v>84</v>
      </c>
      <c r="AY372" s="16" t="s">
        <v>126</v>
      </c>
      <c r="BE372" s="217">
        <f>IF(N372="základní",J372,0)</f>
        <v>1506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6" t="s">
        <v>82</v>
      </c>
      <c r="BK372" s="217">
        <f>ROUND(I372*H372,2)</f>
        <v>1506</v>
      </c>
      <c r="BL372" s="16" t="s">
        <v>133</v>
      </c>
      <c r="BM372" s="216" t="s">
        <v>545</v>
      </c>
    </row>
    <row r="373" s="12" customFormat="1">
      <c r="B373" s="218"/>
      <c r="C373" s="219"/>
      <c r="D373" s="220" t="s">
        <v>135</v>
      </c>
      <c r="E373" s="221" t="s">
        <v>1</v>
      </c>
      <c r="F373" s="222" t="s">
        <v>327</v>
      </c>
      <c r="G373" s="219"/>
      <c r="H373" s="221" t="s">
        <v>1</v>
      </c>
      <c r="I373" s="219"/>
      <c r="J373" s="219"/>
      <c r="K373" s="219"/>
      <c r="L373" s="223"/>
      <c r="M373" s="224"/>
      <c r="N373" s="225"/>
      <c r="O373" s="225"/>
      <c r="P373" s="225"/>
      <c r="Q373" s="225"/>
      <c r="R373" s="225"/>
      <c r="S373" s="225"/>
      <c r="T373" s="226"/>
      <c r="AT373" s="227" t="s">
        <v>135</v>
      </c>
      <c r="AU373" s="227" t="s">
        <v>84</v>
      </c>
      <c r="AV373" s="12" t="s">
        <v>82</v>
      </c>
      <c r="AW373" s="12" t="s">
        <v>31</v>
      </c>
      <c r="AX373" s="12" t="s">
        <v>75</v>
      </c>
      <c r="AY373" s="227" t="s">
        <v>126</v>
      </c>
    </row>
    <row r="374" s="13" customFormat="1">
      <c r="B374" s="228"/>
      <c r="C374" s="229"/>
      <c r="D374" s="220" t="s">
        <v>135</v>
      </c>
      <c r="E374" s="230" t="s">
        <v>1</v>
      </c>
      <c r="F374" s="231" t="s">
        <v>142</v>
      </c>
      <c r="G374" s="229"/>
      <c r="H374" s="232">
        <v>3</v>
      </c>
      <c r="I374" s="229"/>
      <c r="J374" s="229"/>
      <c r="K374" s="229"/>
      <c r="L374" s="233"/>
      <c r="M374" s="234"/>
      <c r="N374" s="235"/>
      <c r="O374" s="235"/>
      <c r="P374" s="235"/>
      <c r="Q374" s="235"/>
      <c r="R374" s="235"/>
      <c r="S374" s="235"/>
      <c r="T374" s="236"/>
      <c r="AT374" s="237" t="s">
        <v>135</v>
      </c>
      <c r="AU374" s="237" t="s">
        <v>84</v>
      </c>
      <c r="AV374" s="13" t="s">
        <v>84</v>
      </c>
      <c r="AW374" s="13" t="s">
        <v>31</v>
      </c>
      <c r="AX374" s="13" t="s">
        <v>75</v>
      </c>
      <c r="AY374" s="237" t="s">
        <v>126</v>
      </c>
    </row>
    <row r="375" s="14" customFormat="1">
      <c r="B375" s="238"/>
      <c r="C375" s="239"/>
      <c r="D375" s="220" t="s">
        <v>135</v>
      </c>
      <c r="E375" s="240" t="s">
        <v>1</v>
      </c>
      <c r="F375" s="241" t="s">
        <v>138</v>
      </c>
      <c r="G375" s="239"/>
      <c r="H375" s="242">
        <v>3</v>
      </c>
      <c r="I375" s="239"/>
      <c r="J375" s="239"/>
      <c r="K375" s="239"/>
      <c r="L375" s="243"/>
      <c r="M375" s="244"/>
      <c r="N375" s="245"/>
      <c r="O375" s="245"/>
      <c r="P375" s="245"/>
      <c r="Q375" s="245"/>
      <c r="R375" s="245"/>
      <c r="S375" s="245"/>
      <c r="T375" s="246"/>
      <c r="AT375" s="247" t="s">
        <v>135</v>
      </c>
      <c r="AU375" s="247" t="s">
        <v>84</v>
      </c>
      <c r="AV375" s="14" t="s">
        <v>133</v>
      </c>
      <c r="AW375" s="14" t="s">
        <v>31</v>
      </c>
      <c r="AX375" s="14" t="s">
        <v>82</v>
      </c>
      <c r="AY375" s="247" t="s">
        <v>126</v>
      </c>
    </row>
    <row r="376" s="1" customFormat="1" ht="16.5" customHeight="1">
      <c r="B376" s="31"/>
      <c r="C376" s="252" t="s">
        <v>546</v>
      </c>
      <c r="D376" s="252" t="s">
        <v>358</v>
      </c>
      <c r="E376" s="253" t="s">
        <v>547</v>
      </c>
      <c r="F376" s="254" t="s">
        <v>548</v>
      </c>
      <c r="G376" s="255" t="s">
        <v>202</v>
      </c>
      <c r="H376" s="256">
        <v>3</v>
      </c>
      <c r="I376" s="257">
        <v>16.800000000000001</v>
      </c>
      <c r="J376" s="257">
        <f>ROUND(I376*H376,2)</f>
        <v>50.399999999999999</v>
      </c>
      <c r="K376" s="254" t="s">
        <v>132</v>
      </c>
      <c r="L376" s="258"/>
      <c r="M376" s="259" t="s">
        <v>1</v>
      </c>
      <c r="N376" s="260" t="s">
        <v>40</v>
      </c>
      <c r="O376" s="214">
        <v>0</v>
      </c>
      <c r="P376" s="214">
        <f>O376*H376</f>
        <v>0</v>
      </c>
      <c r="Q376" s="214">
        <v>0.00010000000000000001</v>
      </c>
      <c r="R376" s="214">
        <f>Q376*H376</f>
        <v>0.00030000000000000003</v>
      </c>
      <c r="S376" s="214">
        <v>0</v>
      </c>
      <c r="T376" s="215">
        <f>S376*H376</f>
        <v>0</v>
      </c>
      <c r="AR376" s="216" t="s">
        <v>163</v>
      </c>
      <c r="AT376" s="216" t="s">
        <v>358</v>
      </c>
      <c r="AU376" s="216" t="s">
        <v>84</v>
      </c>
      <c r="AY376" s="16" t="s">
        <v>126</v>
      </c>
      <c r="BE376" s="217">
        <f>IF(N376="základní",J376,0)</f>
        <v>50.399999999999999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6" t="s">
        <v>82</v>
      </c>
      <c r="BK376" s="217">
        <f>ROUND(I376*H376,2)</f>
        <v>50.399999999999999</v>
      </c>
      <c r="BL376" s="16" t="s">
        <v>133</v>
      </c>
      <c r="BM376" s="216" t="s">
        <v>549</v>
      </c>
    </row>
    <row r="377" s="12" customFormat="1">
      <c r="B377" s="218"/>
      <c r="C377" s="219"/>
      <c r="D377" s="220" t="s">
        <v>135</v>
      </c>
      <c r="E377" s="221" t="s">
        <v>1</v>
      </c>
      <c r="F377" s="222" t="s">
        <v>327</v>
      </c>
      <c r="G377" s="219"/>
      <c r="H377" s="221" t="s">
        <v>1</v>
      </c>
      <c r="I377" s="219"/>
      <c r="J377" s="219"/>
      <c r="K377" s="219"/>
      <c r="L377" s="223"/>
      <c r="M377" s="224"/>
      <c r="N377" s="225"/>
      <c r="O377" s="225"/>
      <c r="P377" s="225"/>
      <c r="Q377" s="225"/>
      <c r="R377" s="225"/>
      <c r="S377" s="225"/>
      <c r="T377" s="226"/>
      <c r="AT377" s="227" t="s">
        <v>135</v>
      </c>
      <c r="AU377" s="227" t="s">
        <v>84</v>
      </c>
      <c r="AV377" s="12" t="s">
        <v>82</v>
      </c>
      <c r="AW377" s="12" t="s">
        <v>31</v>
      </c>
      <c r="AX377" s="12" t="s">
        <v>75</v>
      </c>
      <c r="AY377" s="227" t="s">
        <v>126</v>
      </c>
    </row>
    <row r="378" s="13" customFormat="1">
      <c r="B378" s="228"/>
      <c r="C378" s="229"/>
      <c r="D378" s="220" t="s">
        <v>135</v>
      </c>
      <c r="E378" s="230" t="s">
        <v>1</v>
      </c>
      <c r="F378" s="231" t="s">
        <v>142</v>
      </c>
      <c r="G378" s="229"/>
      <c r="H378" s="232">
        <v>3</v>
      </c>
      <c r="I378" s="229"/>
      <c r="J378" s="229"/>
      <c r="K378" s="229"/>
      <c r="L378" s="233"/>
      <c r="M378" s="234"/>
      <c r="N378" s="235"/>
      <c r="O378" s="235"/>
      <c r="P378" s="235"/>
      <c r="Q378" s="235"/>
      <c r="R378" s="235"/>
      <c r="S378" s="235"/>
      <c r="T378" s="236"/>
      <c r="AT378" s="237" t="s">
        <v>135</v>
      </c>
      <c r="AU378" s="237" t="s">
        <v>84</v>
      </c>
      <c r="AV378" s="13" t="s">
        <v>84</v>
      </c>
      <c r="AW378" s="13" t="s">
        <v>31</v>
      </c>
      <c r="AX378" s="13" t="s">
        <v>75</v>
      </c>
      <c r="AY378" s="237" t="s">
        <v>126</v>
      </c>
    </row>
    <row r="379" s="14" customFormat="1">
      <c r="B379" s="238"/>
      <c r="C379" s="239"/>
      <c r="D379" s="220" t="s">
        <v>135</v>
      </c>
      <c r="E379" s="240" t="s">
        <v>1</v>
      </c>
      <c r="F379" s="241" t="s">
        <v>138</v>
      </c>
      <c r="G379" s="239"/>
      <c r="H379" s="242">
        <v>3</v>
      </c>
      <c r="I379" s="239"/>
      <c r="J379" s="239"/>
      <c r="K379" s="239"/>
      <c r="L379" s="243"/>
      <c r="M379" s="244"/>
      <c r="N379" s="245"/>
      <c r="O379" s="245"/>
      <c r="P379" s="245"/>
      <c r="Q379" s="245"/>
      <c r="R379" s="245"/>
      <c r="S379" s="245"/>
      <c r="T379" s="246"/>
      <c r="AT379" s="247" t="s">
        <v>135</v>
      </c>
      <c r="AU379" s="247" t="s">
        <v>84</v>
      </c>
      <c r="AV379" s="14" t="s">
        <v>133</v>
      </c>
      <c r="AW379" s="14" t="s">
        <v>31</v>
      </c>
      <c r="AX379" s="14" t="s">
        <v>82</v>
      </c>
      <c r="AY379" s="247" t="s">
        <v>126</v>
      </c>
    </row>
    <row r="380" s="1" customFormat="1" ht="16.5" customHeight="1">
      <c r="B380" s="31"/>
      <c r="C380" s="252" t="s">
        <v>550</v>
      </c>
      <c r="D380" s="252" t="s">
        <v>358</v>
      </c>
      <c r="E380" s="253" t="s">
        <v>551</v>
      </c>
      <c r="F380" s="254" t="s">
        <v>552</v>
      </c>
      <c r="G380" s="255" t="s">
        <v>202</v>
      </c>
      <c r="H380" s="256">
        <v>14</v>
      </c>
      <c r="I380" s="257">
        <v>69.700000000000003</v>
      </c>
      <c r="J380" s="257">
        <f>ROUND(I380*H380,2)</f>
        <v>975.79999999999995</v>
      </c>
      <c r="K380" s="254" t="s">
        <v>132</v>
      </c>
      <c r="L380" s="258"/>
      <c r="M380" s="259" t="s">
        <v>1</v>
      </c>
      <c r="N380" s="260" t="s">
        <v>40</v>
      </c>
      <c r="O380" s="214">
        <v>0</v>
      </c>
      <c r="P380" s="214">
        <f>O380*H380</f>
        <v>0</v>
      </c>
      <c r="Q380" s="214">
        <v>0.00035</v>
      </c>
      <c r="R380" s="214">
        <f>Q380*H380</f>
        <v>0.0048999999999999998</v>
      </c>
      <c r="S380" s="214">
        <v>0</v>
      </c>
      <c r="T380" s="215">
        <f>S380*H380</f>
        <v>0</v>
      </c>
      <c r="AR380" s="216" t="s">
        <v>163</v>
      </c>
      <c r="AT380" s="216" t="s">
        <v>358</v>
      </c>
      <c r="AU380" s="216" t="s">
        <v>84</v>
      </c>
      <c r="AY380" s="16" t="s">
        <v>126</v>
      </c>
      <c r="BE380" s="217">
        <f>IF(N380="základní",J380,0)</f>
        <v>975.79999999999995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6" t="s">
        <v>82</v>
      </c>
      <c r="BK380" s="217">
        <f>ROUND(I380*H380,2)</f>
        <v>975.79999999999995</v>
      </c>
      <c r="BL380" s="16" t="s">
        <v>133</v>
      </c>
      <c r="BM380" s="216" t="s">
        <v>553</v>
      </c>
    </row>
    <row r="381" s="12" customFormat="1">
      <c r="B381" s="218"/>
      <c r="C381" s="219"/>
      <c r="D381" s="220" t="s">
        <v>135</v>
      </c>
      <c r="E381" s="221" t="s">
        <v>1</v>
      </c>
      <c r="F381" s="222" t="s">
        <v>327</v>
      </c>
      <c r="G381" s="219"/>
      <c r="H381" s="221" t="s">
        <v>1</v>
      </c>
      <c r="I381" s="219"/>
      <c r="J381" s="219"/>
      <c r="K381" s="219"/>
      <c r="L381" s="223"/>
      <c r="M381" s="224"/>
      <c r="N381" s="225"/>
      <c r="O381" s="225"/>
      <c r="P381" s="225"/>
      <c r="Q381" s="225"/>
      <c r="R381" s="225"/>
      <c r="S381" s="225"/>
      <c r="T381" s="226"/>
      <c r="AT381" s="227" t="s">
        <v>135</v>
      </c>
      <c r="AU381" s="227" t="s">
        <v>84</v>
      </c>
      <c r="AV381" s="12" t="s">
        <v>82</v>
      </c>
      <c r="AW381" s="12" t="s">
        <v>31</v>
      </c>
      <c r="AX381" s="12" t="s">
        <v>75</v>
      </c>
      <c r="AY381" s="227" t="s">
        <v>126</v>
      </c>
    </row>
    <row r="382" s="13" customFormat="1">
      <c r="B382" s="228"/>
      <c r="C382" s="229"/>
      <c r="D382" s="220" t="s">
        <v>135</v>
      </c>
      <c r="E382" s="230" t="s">
        <v>1</v>
      </c>
      <c r="F382" s="231" t="s">
        <v>554</v>
      </c>
      <c r="G382" s="229"/>
      <c r="H382" s="232">
        <v>14</v>
      </c>
      <c r="I382" s="229"/>
      <c r="J382" s="229"/>
      <c r="K382" s="229"/>
      <c r="L382" s="233"/>
      <c r="M382" s="234"/>
      <c r="N382" s="235"/>
      <c r="O382" s="235"/>
      <c r="P382" s="235"/>
      <c r="Q382" s="235"/>
      <c r="R382" s="235"/>
      <c r="S382" s="235"/>
      <c r="T382" s="236"/>
      <c r="AT382" s="237" t="s">
        <v>135</v>
      </c>
      <c r="AU382" s="237" t="s">
        <v>84</v>
      </c>
      <c r="AV382" s="13" t="s">
        <v>84</v>
      </c>
      <c r="AW382" s="13" t="s">
        <v>31</v>
      </c>
      <c r="AX382" s="13" t="s">
        <v>75</v>
      </c>
      <c r="AY382" s="237" t="s">
        <v>126</v>
      </c>
    </row>
    <row r="383" s="14" customFormat="1">
      <c r="B383" s="238"/>
      <c r="C383" s="239"/>
      <c r="D383" s="220" t="s">
        <v>135</v>
      </c>
      <c r="E383" s="240" t="s">
        <v>1</v>
      </c>
      <c r="F383" s="241" t="s">
        <v>138</v>
      </c>
      <c r="G383" s="239"/>
      <c r="H383" s="242">
        <v>14</v>
      </c>
      <c r="I383" s="239"/>
      <c r="J383" s="239"/>
      <c r="K383" s="239"/>
      <c r="L383" s="243"/>
      <c r="M383" s="244"/>
      <c r="N383" s="245"/>
      <c r="O383" s="245"/>
      <c r="P383" s="245"/>
      <c r="Q383" s="245"/>
      <c r="R383" s="245"/>
      <c r="S383" s="245"/>
      <c r="T383" s="246"/>
      <c r="AT383" s="247" t="s">
        <v>135</v>
      </c>
      <c r="AU383" s="247" t="s">
        <v>84</v>
      </c>
      <c r="AV383" s="14" t="s">
        <v>133</v>
      </c>
      <c r="AW383" s="14" t="s">
        <v>31</v>
      </c>
      <c r="AX383" s="14" t="s">
        <v>82</v>
      </c>
      <c r="AY383" s="247" t="s">
        <v>126</v>
      </c>
    </row>
    <row r="384" s="1" customFormat="1" ht="24" customHeight="1">
      <c r="B384" s="31"/>
      <c r="C384" s="206" t="s">
        <v>555</v>
      </c>
      <c r="D384" s="206" t="s">
        <v>128</v>
      </c>
      <c r="E384" s="207" t="s">
        <v>538</v>
      </c>
      <c r="F384" s="208" t="s">
        <v>539</v>
      </c>
      <c r="G384" s="209" t="s">
        <v>202</v>
      </c>
      <c r="H384" s="210">
        <v>1</v>
      </c>
      <c r="I384" s="211">
        <v>253</v>
      </c>
      <c r="J384" s="211">
        <f>ROUND(I384*H384,2)</f>
        <v>253</v>
      </c>
      <c r="K384" s="208" t="s">
        <v>132</v>
      </c>
      <c r="L384" s="36"/>
      <c r="M384" s="212" t="s">
        <v>1</v>
      </c>
      <c r="N384" s="213" t="s">
        <v>40</v>
      </c>
      <c r="O384" s="214">
        <v>0.41599999999999998</v>
      </c>
      <c r="P384" s="214">
        <f>O384*H384</f>
        <v>0.41599999999999998</v>
      </c>
      <c r="Q384" s="214">
        <v>0.10940999999999999</v>
      </c>
      <c r="R384" s="214">
        <f>Q384*H384</f>
        <v>0.10940999999999999</v>
      </c>
      <c r="S384" s="214">
        <v>0</v>
      </c>
      <c r="T384" s="215">
        <f>S384*H384</f>
        <v>0</v>
      </c>
      <c r="AR384" s="216" t="s">
        <v>133</v>
      </c>
      <c r="AT384" s="216" t="s">
        <v>128</v>
      </c>
      <c r="AU384" s="216" t="s">
        <v>84</v>
      </c>
      <c r="AY384" s="16" t="s">
        <v>126</v>
      </c>
      <c r="BE384" s="217">
        <f>IF(N384="základní",J384,0)</f>
        <v>253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6" t="s">
        <v>82</v>
      </c>
      <c r="BK384" s="217">
        <f>ROUND(I384*H384,2)</f>
        <v>253</v>
      </c>
      <c r="BL384" s="16" t="s">
        <v>133</v>
      </c>
      <c r="BM384" s="216" t="s">
        <v>556</v>
      </c>
    </row>
    <row r="385" s="12" customFormat="1">
      <c r="B385" s="218"/>
      <c r="C385" s="219"/>
      <c r="D385" s="220" t="s">
        <v>135</v>
      </c>
      <c r="E385" s="221" t="s">
        <v>1</v>
      </c>
      <c r="F385" s="222" t="s">
        <v>557</v>
      </c>
      <c r="G385" s="219"/>
      <c r="H385" s="221" t="s">
        <v>1</v>
      </c>
      <c r="I385" s="219"/>
      <c r="J385" s="219"/>
      <c r="K385" s="219"/>
      <c r="L385" s="223"/>
      <c r="M385" s="224"/>
      <c r="N385" s="225"/>
      <c r="O385" s="225"/>
      <c r="P385" s="225"/>
      <c r="Q385" s="225"/>
      <c r="R385" s="225"/>
      <c r="S385" s="225"/>
      <c r="T385" s="226"/>
      <c r="AT385" s="227" t="s">
        <v>135</v>
      </c>
      <c r="AU385" s="227" t="s">
        <v>84</v>
      </c>
      <c r="AV385" s="12" t="s">
        <v>82</v>
      </c>
      <c r="AW385" s="12" t="s">
        <v>31</v>
      </c>
      <c r="AX385" s="12" t="s">
        <v>75</v>
      </c>
      <c r="AY385" s="227" t="s">
        <v>126</v>
      </c>
    </row>
    <row r="386" s="13" customFormat="1">
      <c r="B386" s="228"/>
      <c r="C386" s="229"/>
      <c r="D386" s="220" t="s">
        <v>135</v>
      </c>
      <c r="E386" s="230" t="s">
        <v>1</v>
      </c>
      <c r="F386" s="231" t="s">
        <v>82</v>
      </c>
      <c r="G386" s="229"/>
      <c r="H386" s="232">
        <v>1</v>
      </c>
      <c r="I386" s="229"/>
      <c r="J386" s="229"/>
      <c r="K386" s="229"/>
      <c r="L386" s="233"/>
      <c r="M386" s="234"/>
      <c r="N386" s="235"/>
      <c r="O386" s="235"/>
      <c r="P386" s="235"/>
      <c r="Q386" s="235"/>
      <c r="R386" s="235"/>
      <c r="S386" s="235"/>
      <c r="T386" s="236"/>
      <c r="AT386" s="237" t="s">
        <v>135</v>
      </c>
      <c r="AU386" s="237" t="s">
        <v>84</v>
      </c>
      <c r="AV386" s="13" t="s">
        <v>84</v>
      </c>
      <c r="AW386" s="13" t="s">
        <v>31</v>
      </c>
      <c r="AX386" s="13" t="s">
        <v>75</v>
      </c>
      <c r="AY386" s="237" t="s">
        <v>126</v>
      </c>
    </row>
    <row r="387" s="14" customFormat="1">
      <c r="B387" s="238"/>
      <c r="C387" s="239"/>
      <c r="D387" s="220" t="s">
        <v>135</v>
      </c>
      <c r="E387" s="240" t="s">
        <v>1</v>
      </c>
      <c r="F387" s="241" t="s">
        <v>138</v>
      </c>
      <c r="G387" s="239"/>
      <c r="H387" s="242">
        <v>1</v>
      </c>
      <c r="I387" s="239"/>
      <c r="J387" s="239"/>
      <c r="K387" s="239"/>
      <c r="L387" s="243"/>
      <c r="M387" s="244"/>
      <c r="N387" s="245"/>
      <c r="O387" s="245"/>
      <c r="P387" s="245"/>
      <c r="Q387" s="245"/>
      <c r="R387" s="245"/>
      <c r="S387" s="245"/>
      <c r="T387" s="246"/>
      <c r="AT387" s="247" t="s">
        <v>135</v>
      </c>
      <c r="AU387" s="247" t="s">
        <v>84</v>
      </c>
      <c r="AV387" s="14" t="s">
        <v>133</v>
      </c>
      <c r="AW387" s="14" t="s">
        <v>31</v>
      </c>
      <c r="AX387" s="14" t="s">
        <v>82</v>
      </c>
      <c r="AY387" s="247" t="s">
        <v>126</v>
      </c>
    </row>
    <row r="388" s="1" customFormat="1" ht="16.5" customHeight="1">
      <c r="B388" s="31"/>
      <c r="C388" s="252" t="s">
        <v>558</v>
      </c>
      <c r="D388" s="252" t="s">
        <v>358</v>
      </c>
      <c r="E388" s="253" t="s">
        <v>551</v>
      </c>
      <c r="F388" s="254" t="s">
        <v>552</v>
      </c>
      <c r="G388" s="255" t="s">
        <v>202</v>
      </c>
      <c r="H388" s="256">
        <v>2</v>
      </c>
      <c r="I388" s="257">
        <v>69.700000000000003</v>
      </c>
      <c r="J388" s="257">
        <f>ROUND(I388*H388,2)</f>
        <v>139.40000000000001</v>
      </c>
      <c r="K388" s="254" t="s">
        <v>132</v>
      </c>
      <c r="L388" s="258"/>
      <c r="M388" s="259" t="s">
        <v>1</v>
      </c>
      <c r="N388" s="260" t="s">
        <v>40</v>
      </c>
      <c r="O388" s="214">
        <v>0</v>
      </c>
      <c r="P388" s="214">
        <f>O388*H388</f>
        <v>0</v>
      </c>
      <c r="Q388" s="214">
        <v>0.00035</v>
      </c>
      <c r="R388" s="214">
        <f>Q388*H388</f>
        <v>0.00069999999999999999</v>
      </c>
      <c r="S388" s="214">
        <v>0</v>
      </c>
      <c r="T388" s="215">
        <f>S388*H388</f>
        <v>0</v>
      </c>
      <c r="AR388" s="216" t="s">
        <v>163</v>
      </c>
      <c r="AT388" s="216" t="s">
        <v>358</v>
      </c>
      <c r="AU388" s="216" t="s">
        <v>84</v>
      </c>
      <c r="AY388" s="16" t="s">
        <v>126</v>
      </c>
      <c r="BE388" s="217">
        <f>IF(N388="základní",J388,0)</f>
        <v>139.40000000000001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6" t="s">
        <v>82</v>
      </c>
      <c r="BK388" s="217">
        <f>ROUND(I388*H388,2)</f>
        <v>139.40000000000001</v>
      </c>
      <c r="BL388" s="16" t="s">
        <v>133</v>
      </c>
      <c r="BM388" s="216" t="s">
        <v>559</v>
      </c>
    </row>
    <row r="389" s="12" customFormat="1">
      <c r="B389" s="218"/>
      <c r="C389" s="219"/>
      <c r="D389" s="220" t="s">
        <v>135</v>
      </c>
      <c r="E389" s="221" t="s">
        <v>1</v>
      </c>
      <c r="F389" s="222" t="s">
        <v>324</v>
      </c>
      <c r="G389" s="219"/>
      <c r="H389" s="221" t="s">
        <v>1</v>
      </c>
      <c r="I389" s="219"/>
      <c r="J389" s="219"/>
      <c r="K389" s="219"/>
      <c r="L389" s="223"/>
      <c r="M389" s="224"/>
      <c r="N389" s="225"/>
      <c r="O389" s="225"/>
      <c r="P389" s="225"/>
      <c r="Q389" s="225"/>
      <c r="R389" s="225"/>
      <c r="S389" s="225"/>
      <c r="T389" s="226"/>
      <c r="AT389" s="227" t="s">
        <v>135</v>
      </c>
      <c r="AU389" s="227" t="s">
        <v>84</v>
      </c>
      <c r="AV389" s="12" t="s">
        <v>82</v>
      </c>
      <c r="AW389" s="12" t="s">
        <v>31</v>
      </c>
      <c r="AX389" s="12" t="s">
        <v>75</v>
      </c>
      <c r="AY389" s="227" t="s">
        <v>126</v>
      </c>
    </row>
    <row r="390" s="13" customFormat="1">
      <c r="B390" s="228"/>
      <c r="C390" s="229"/>
      <c r="D390" s="220" t="s">
        <v>135</v>
      </c>
      <c r="E390" s="230" t="s">
        <v>1</v>
      </c>
      <c r="F390" s="231" t="s">
        <v>560</v>
      </c>
      <c r="G390" s="229"/>
      <c r="H390" s="232">
        <v>2</v>
      </c>
      <c r="I390" s="229"/>
      <c r="J390" s="229"/>
      <c r="K390" s="229"/>
      <c r="L390" s="233"/>
      <c r="M390" s="234"/>
      <c r="N390" s="235"/>
      <c r="O390" s="235"/>
      <c r="P390" s="235"/>
      <c r="Q390" s="235"/>
      <c r="R390" s="235"/>
      <c r="S390" s="235"/>
      <c r="T390" s="236"/>
      <c r="AT390" s="237" t="s">
        <v>135</v>
      </c>
      <c r="AU390" s="237" t="s">
        <v>84</v>
      </c>
      <c r="AV390" s="13" t="s">
        <v>84</v>
      </c>
      <c r="AW390" s="13" t="s">
        <v>31</v>
      </c>
      <c r="AX390" s="13" t="s">
        <v>75</v>
      </c>
      <c r="AY390" s="237" t="s">
        <v>126</v>
      </c>
    </row>
    <row r="391" s="14" customFormat="1">
      <c r="B391" s="238"/>
      <c r="C391" s="239"/>
      <c r="D391" s="220" t="s">
        <v>135</v>
      </c>
      <c r="E391" s="240" t="s">
        <v>1</v>
      </c>
      <c r="F391" s="241" t="s">
        <v>138</v>
      </c>
      <c r="G391" s="239"/>
      <c r="H391" s="242">
        <v>2</v>
      </c>
      <c r="I391" s="239"/>
      <c r="J391" s="239"/>
      <c r="K391" s="239"/>
      <c r="L391" s="243"/>
      <c r="M391" s="244"/>
      <c r="N391" s="245"/>
      <c r="O391" s="245"/>
      <c r="P391" s="245"/>
      <c r="Q391" s="245"/>
      <c r="R391" s="245"/>
      <c r="S391" s="245"/>
      <c r="T391" s="246"/>
      <c r="AT391" s="247" t="s">
        <v>135</v>
      </c>
      <c r="AU391" s="247" t="s">
        <v>84</v>
      </c>
      <c r="AV391" s="14" t="s">
        <v>133</v>
      </c>
      <c r="AW391" s="14" t="s">
        <v>31</v>
      </c>
      <c r="AX391" s="14" t="s">
        <v>82</v>
      </c>
      <c r="AY391" s="247" t="s">
        <v>126</v>
      </c>
    </row>
    <row r="392" s="1" customFormat="1" ht="24" customHeight="1">
      <c r="B392" s="31"/>
      <c r="C392" s="206" t="s">
        <v>561</v>
      </c>
      <c r="D392" s="206" t="s">
        <v>128</v>
      </c>
      <c r="E392" s="207" t="s">
        <v>562</v>
      </c>
      <c r="F392" s="208" t="s">
        <v>563</v>
      </c>
      <c r="G392" s="209" t="s">
        <v>131</v>
      </c>
      <c r="H392" s="210">
        <v>1.5</v>
      </c>
      <c r="I392" s="211">
        <v>83.200000000000003</v>
      </c>
      <c r="J392" s="211">
        <f>ROUND(I392*H392,2)</f>
        <v>124.8</v>
      </c>
      <c r="K392" s="208" t="s">
        <v>132</v>
      </c>
      <c r="L392" s="36"/>
      <c r="M392" s="212" t="s">
        <v>1</v>
      </c>
      <c r="N392" s="213" t="s">
        <v>40</v>
      </c>
      <c r="O392" s="214">
        <v>0.108</v>
      </c>
      <c r="P392" s="214">
        <f>O392*H392</f>
        <v>0.16200000000000001</v>
      </c>
      <c r="Q392" s="214">
        <v>0.00059999999999999995</v>
      </c>
      <c r="R392" s="214">
        <f>Q392*H392</f>
        <v>0.00089999999999999998</v>
      </c>
      <c r="S392" s="214">
        <v>0</v>
      </c>
      <c r="T392" s="215">
        <f>S392*H392</f>
        <v>0</v>
      </c>
      <c r="AR392" s="216" t="s">
        <v>133</v>
      </c>
      <c r="AT392" s="216" t="s">
        <v>128</v>
      </c>
      <c r="AU392" s="216" t="s">
        <v>84</v>
      </c>
      <c r="AY392" s="16" t="s">
        <v>126</v>
      </c>
      <c r="BE392" s="217">
        <f>IF(N392="základní",J392,0)</f>
        <v>124.8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6" t="s">
        <v>82</v>
      </c>
      <c r="BK392" s="217">
        <f>ROUND(I392*H392,2)</f>
        <v>124.8</v>
      </c>
      <c r="BL392" s="16" t="s">
        <v>133</v>
      </c>
      <c r="BM392" s="216" t="s">
        <v>564</v>
      </c>
    </row>
    <row r="393" s="12" customFormat="1">
      <c r="B393" s="218"/>
      <c r="C393" s="219"/>
      <c r="D393" s="220" t="s">
        <v>135</v>
      </c>
      <c r="E393" s="221" t="s">
        <v>1</v>
      </c>
      <c r="F393" s="222" t="s">
        <v>565</v>
      </c>
      <c r="G393" s="219"/>
      <c r="H393" s="221" t="s">
        <v>1</v>
      </c>
      <c r="I393" s="219"/>
      <c r="J393" s="219"/>
      <c r="K393" s="219"/>
      <c r="L393" s="223"/>
      <c r="M393" s="224"/>
      <c r="N393" s="225"/>
      <c r="O393" s="225"/>
      <c r="P393" s="225"/>
      <c r="Q393" s="225"/>
      <c r="R393" s="225"/>
      <c r="S393" s="225"/>
      <c r="T393" s="226"/>
      <c r="AT393" s="227" t="s">
        <v>135</v>
      </c>
      <c r="AU393" s="227" t="s">
        <v>84</v>
      </c>
      <c r="AV393" s="12" t="s">
        <v>82</v>
      </c>
      <c r="AW393" s="12" t="s">
        <v>31</v>
      </c>
      <c r="AX393" s="12" t="s">
        <v>75</v>
      </c>
      <c r="AY393" s="227" t="s">
        <v>126</v>
      </c>
    </row>
    <row r="394" s="13" customFormat="1">
      <c r="B394" s="228"/>
      <c r="C394" s="229"/>
      <c r="D394" s="220" t="s">
        <v>135</v>
      </c>
      <c r="E394" s="230" t="s">
        <v>1</v>
      </c>
      <c r="F394" s="231" t="s">
        <v>566</v>
      </c>
      <c r="G394" s="229"/>
      <c r="H394" s="232">
        <v>1.5</v>
      </c>
      <c r="I394" s="229"/>
      <c r="J394" s="229"/>
      <c r="K394" s="229"/>
      <c r="L394" s="233"/>
      <c r="M394" s="234"/>
      <c r="N394" s="235"/>
      <c r="O394" s="235"/>
      <c r="P394" s="235"/>
      <c r="Q394" s="235"/>
      <c r="R394" s="235"/>
      <c r="S394" s="235"/>
      <c r="T394" s="236"/>
      <c r="AT394" s="237" t="s">
        <v>135</v>
      </c>
      <c r="AU394" s="237" t="s">
        <v>84</v>
      </c>
      <c r="AV394" s="13" t="s">
        <v>84</v>
      </c>
      <c r="AW394" s="13" t="s">
        <v>31</v>
      </c>
      <c r="AX394" s="13" t="s">
        <v>75</v>
      </c>
      <c r="AY394" s="237" t="s">
        <v>126</v>
      </c>
    </row>
    <row r="395" s="14" customFormat="1">
      <c r="B395" s="238"/>
      <c r="C395" s="239"/>
      <c r="D395" s="220" t="s">
        <v>135</v>
      </c>
      <c r="E395" s="240" t="s">
        <v>1</v>
      </c>
      <c r="F395" s="241" t="s">
        <v>138</v>
      </c>
      <c r="G395" s="239"/>
      <c r="H395" s="242">
        <v>1.5</v>
      </c>
      <c r="I395" s="239"/>
      <c r="J395" s="239"/>
      <c r="K395" s="239"/>
      <c r="L395" s="243"/>
      <c r="M395" s="244"/>
      <c r="N395" s="245"/>
      <c r="O395" s="245"/>
      <c r="P395" s="245"/>
      <c r="Q395" s="245"/>
      <c r="R395" s="245"/>
      <c r="S395" s="245"/>
      <c r="T395" s="246"/>
      <c r="AT395" s="247" t="s">
        <v>135</v>
      </c>
      <c r="AU395" s="247" t="s">
        <v>84</v>
      </c>
      <c r="AV395" s="14" t="s">
        <v>133</v>
      </c>
      <c r="AW395" s="14" t="s">
        <v>31</v>
      </c>
      <c r="AX395" s="14" t="s">
        <v>82</v>
      </c>
      <c r="AY395" s="247" t="s">
        <v>126</v>
      </c>
    </row>
    <row r="396" s="1" customFormat="1" ht="16.5" customHeight="1">
      <c r="B396" s="31"/>
      <c r="C396" s="206" t="s">
        <v>567</v>
      </c>
      <c r="D396" s="206" t="s">
        <v>128</v>
      </c>
      <c r="E396" s="207" t="s">
        <v>568</v>
      </c>
      <c r="F396" s="208" t="s">
        <v>569</v>
      </c>
      <c r="G396" s="209" t="s">
        <v>131</v>
      </c>
      <c r="H396" s="210">
        <v>1.5</v>
      </c>
      <c r="I396" s="211">
        <v>26.600000000000001</v>
      </c>
      <c r="J396" s="211">
        <f>ROUND(I396*H396,2)</f>
        <v>39.899999999999999</v>
      </c>
      <c r="K396" s="208" t="s">
        <v>132</v>
      </c>
      <c r="L396" s="36"/>
      <c r="M396" s="212" t="s">
        <v>1</v>
      </c>
      <c r="N396" s="213" t="s">
        <v>40</v>
      </c>
      <c r="O396" s="214">
        <v>0.083000000000000004</v>
      </c>
      <c r="P396" s="214">
        <f>O396*H396</f>
        <v>0.1245</v>
      </c>
      <c r="Q396" s="214">
        <v>1.0000000000000001E-05</v>
      </c>
      <c r="R396" s="214">
        <f>Q396*H396</f>
        <v>1.5000000000000002E-05</v>
      </c>
      <c r="S396" s="214">
        <v>0</v>
      </c>
      <c r="T396" s="215">
        <f>S396*H396</f>
        <v>0</v>
      </c>
      <c r="AR396" s="216" t="s">
        <v>133</v>
      </c>
      <c r="AT396" s="216" t="s">
        <v>128</v>
      </c>
      <c r="AU396" s="216" t="s">
        <v>84</v>
      </c>
      <c r="AY396" s="16" t="s">
        <v>126</v>
      </c>
      <c r="BE396" s="217">
        <f>IF(N396="základní",J396,0)</f>
        <v>39.899999999999999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6" t="s">
        <v>82</v>
      </c>
      <c r="BK396" s="217">
        <f>ROUND(I396*H396,2)</f>
        <v>39.899999999999999</v>
      </c>
      <c r="BL396" s="16" t="s">
        <v>133</v>
      </c>
      <c r="BM396" s="216" t="s">
        <v>570</v>
      </c>
    </row>
    <row r="397" s="12" customFormat="1">
      <c r="B397" s="218"/>
      <c r="C397" s="219"/>
      <c r="D397" s="220" t="s">
        <v>135</v>
      </c>
      <c r="E397" s="221" t="s">
        <v>1</v>
      </c>
      <c r="F397" s="222" t="s">
        <v>571</v>
      </c>
      <c r="G397" s="219"/>
      <c r="H397" s="221" t="s">
        <v>1</v>
      </c>
      <c r="I397" s="219"/>
      <c r="J397" s="219"/>
      <c r="K397" s="219"/>
      <c r="L397" s="223"/>
      <c r="M397" s="224"/>
      <c r="N397" s="225"/>
      <c r="O397" s="225"/>
      <c r="P397" s="225"/>
      <c r="Q397" s="225"/>
      <c r="R397" s="225"/>
      <c r="S397" s="225"/>
      <c r="T397" s="226"/>
      <c r="AT397" s="227" t="s">
        <v>135</v>
      </c>
      <c r="AU397" s="227" t="s">
        <v>84</v>
      </c>
      <c r="AV397" s="12" t="s">
        <v>82</v>
      </c>
      <c r="AW397" s="12" t="s">
        <v>31</v>
      </c>
      <c r="AX397" s="12" t="s">
        <v>75</v>
      </c>
      <c r="AY397" s="227" t="s">
        <v>126</v>
      </c>
    </row>
    <row r="398" s="13" customFormat="1">
      <c r="B398" s="228"/>
      <c r="C398" s="229"/>
      <c r="D398" s="220" t="s">
        <v>135</v>
      </c>
      <c r="E398" s="230" t="s">
        <v>1</v>
      </c>
      <c r="F398" s="231" t="s">
        <v>566</v>
      </c>
      <c r="G398" s="229"/>
      <c r="H398" s="232">
        <v>1.5</v>
      </c>
      <c r="I398" s="229"/>
      <c r="J398" s="229"/>
      <c r="K398" s="229"/>
      <c r="L398" s="233"/>
      <c r="M398" s="234"/>
      <c r="N398" s="235"/>
      <c r="O398" s="235"/>
      <c r="P398" s="235"/>
      <c r="Q398" s="235"/>
      <c r="R398" s="235"/>
      <c r="S398" s="235"/>
      <c r="T398" s="236"/>
      <c r="AT398" s="237" t="s">
        <v>135</v>
      </c>
      <c r="AU398" s="237" t="s">
        <v>84</v>
      </c>
      <c r="AV398" s="13" t="s">
        <v>84</v>
      </c>
      <c r="AW398" s="13" t="s">
        <v>31</v>
      </c>
      <c r="AX398" s="13" t="s">
        <v>75</v>
      </c>
      <c r="AY398" s="237" t="s">
        <v>126</v>
      </c>
    </row>
    <row r="399" s="14" customFormat="1">
      <c r="B399" s="238"/>
      <c r="C399" s="239"/>
      <c r="D399" s="220" t="s">
        <v>135</v>
      </c>
      <c r="E399" s="240" t="s">
        <v>1</v>
      </c>
      <c r="F399" s="241" t="s">
        <v>138</v>
      </c>
      <c r="G399" s="239"/>
      <c r="H399" s="242">
        <v>1.5</v>
      </c>
      <c r="I399" s="239"/>
      <c r="J399" s="239"/>
      <c r="K399" s="239"/>
      <c r="L399" s="243"/>
      <c r="M399" s="244"/>
      <c r="N399" s="245"/>
      <c r="O399" s="245"/>
      <c r="P399" s="245"/>
      <c r="Q399" s="245"/>
      <c r="R399" s="245"/>
      <c r="S399" s="245"/>
      <c r="T399" s="246"/>
      <c r="AT399" s="247" t="s">
        <v>135</v>
      </c>
      <c r="AU399" s="247" t="s">
        <v>84</v>
      </c>
      <c r="AV399" s="14" t="s">
        <v>133</v>
      </c>
      <c r="AW399" s="14" t="s">
        <v>31</v>
      </c>
      <c r="AX399" s="14" t="s">
        <v>82</v>
      </c>
      <c r="AY399" s="247" t="s">
        <v>126</v>
      </c>
    </row>
    <row r="400" s="1" customFormat="1" ht="24" customHeight="1">
      <c r="B400" s="31"/>
      <c r="C400" s="206" t="s">
        <v>572</v>
      </c>
      <c r="D400" s="206" t="s">
        <v>128</v>
      </c>
      <c r="E400" s="207" t="s">
        <v>573</v>
      </c>
      <c r="F400" s="208" t="s">
        <v>574</v>
      </c>
      <c r="G400" s="209" t="s">
        <v>180</v>
      </c>
      <c r="H400" s="210">
        <v>350</v>
      </c>
      <c r="I400" s="211">
        <v>198</v>
      </c>
      <c r="J400" s="211">
        <f>ROUND(I400*H400,2)</f>
        <v>69300</v>
      </c>
      <c r="K400" s="208" t="s">
        <v>132</v>
      </c>
      <c r="L400" s="36"/>
      <c r="M400" s="212" t="s">
        <v>1</v>
      </c>
      <c r="N400" s="213" t="s">
        <v>40</v>
      </c>
      <c r="O400" s="214">
        <v>0.216</v>
      </c>
      <c r="P400" s="214">
        <f>O400*H400</f>
        <v>75.599999999999994</v>
      </c>
      <c r="Q400" s="214">
        <v>0.1295</v>
      </c>
      <c r="R400" s="214">
        <f>Q400*H400</f>
        <v>45.325000000000003</v>
      </c>
      <c r="S400" s="214">
        <v>0</v>
      </c>
      <c r="T400" s="215">
        <f>S400*H400</f>
        <v>0</v>
      </c>
      <c r="AR400" s="216" t="s">
        <v>133</v>
      </c>
      <c r="AT400" s="216" t="s">
        <v>128</v>
      </c>
      <c r="AU400" s="216" t="s">
        <v>84</v>
      </c>
      <c r="AY400" s="16" t="s">
        <v>126</v>
      </c>
      <c r="BE400" s="217">
        <f>IF(N400="základní",J400,0)</f>
        <v>69300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6" t="s">
        <v>82</v>
      </c>
      <c r="BK400" s="217">
        <f>ROUND(I400*H400,2)</f>
        <v>69300</v>
      </c>
      <c r="BL400" s="16" t="s">
        <v>133</v>
      </c>
      <c r="BM400" s="216" t="s">
        <v>575</v>
      </c>
    </row>
    <row r="401" s="12" customFormat="1">
      <c r="B401" s="218"/>
      <c r="C401" s="219"/>
      <c r="D401" s="220" t="s">
        <v>135</v>
      </c>
      <c r="E401" s="221" t="s">
        <v>1</v>
      </c>
      <c r="F401" s="222" t="s">
        <v>576</v>
      </c>
      <c r="G401" s="219"/>
      <c r="H401" s="221" t="s">
        <v>1</v>
      </c>
      <c r="I401" s="219"/>
      <c r="J401" s="219"/>
      <c r="K401" s="219"/>
      <c r="L401" s="223"/>
      <c r="M401" s="224"/>
      <c r="N401" s="225"/>
      <c r="O401" s="225"/>
      <c r="P401" s="225"/>
      <c r="Q401" s="225"/>
      <c r="R401" s="225"/>
      <c r="S401" s="225"/>
      <c r="T401" s="226"/>
      <c r="AT401" s="227" t="s">
        <v>135</v>
      </c>
      <c r="AU401" s="227" t="s">
        <v>84</v>
      </c>
      <c r="AV401" s="12" t="s">
        <v>82</v>
      </c>
      <c r="AW401" s="12" t="s">
        <v>31</v>
      </c>
      <c r="AX401" s="12" t="s">
        <v>75</v>
      </c>
      <c r="AY401" s="227" t="s">
        <v>126</v>
      </c>
    </row>
    <row r="402" s="13" customFormat="1">
      <c r="B402" s="228"/>
      <c r="C402" s="229"/>
      <c r="D402" s="220" t="s">
        <v>135</v>
      </c>
      <c r="E402" s="230" t="s">
        <v>1</v>
      </c>
      <c r="F402" s="231" t="s">
        <v>577</v>
      </c>
      <c r="G402" s="229"/>
      <c r="H402" s="232">
        <v>350</v>
      </c>
      <c r="I402" s="229"/>
      <c r="J402" s="229"/>
      <c r="K402" s="229"/>
      <c r="L402" s="233"/>
      <c r="M402" s="234"/>
      <c r="N402" s="235"/>
      <c r="O402" s="235"/>
      <c r="P402" s="235"/>
      <c r="Q402" s="235"/>
      <c r="R402" s="235"/>
      <c r="S402" s="235"/>
      <c r="T402" s="236"/>
      <c r="AT402" s="237" t="s">
        <v>135</v>
      </c>
      <c r="AU402" s="237" t="s">
        <v>84</v>
      </c>
      <c r="AV402" s="13" t="s">
        <v>84</v>
      </c>
      <c r="AW402" s="13" t="s">
        <v>31</v>
      </c>
      <c r="AX402" s="13" t="s">
        <v>75</v>
      </c>
      <c r="AY402" s="237" t="s">
        <v>126</v>
      </c>
    </row>
    <row r="403" s="14" customFormat="1">
      <c r="B403" s="238"/>
      <c r="C403" s="239"/>
      <c r="D403" s="220" t="s">
        <v>135</v>
      </c>
      <c r="E403" s="240" t="s">
        <v>1</v>
      </c>
      <c r="F403" s="241" t="s">
        <v>138</v>
      </c>
      <c r="G403" s="239"/>
      <c r="H403" s="242">
        <v>350</v>
      </c>
      <c r="I403" s="239"/>
      <c r="J403" s="239"/>
      <c r="K403" s="239"/>
      <c r="L403" s="243"/>
      <c r="M403" s="244"/>
      <c r="N403" s="245"/>
      <c r="O403" s="245"/>
      <c r="P403" s="245"/>
      <c r="Q403" s="245"/>
      <c r="R403" s="245"/>
      <c r="S403" s="245"/>
      <c r="T403" s="246"/>
      <c r="AT403" s="247" t="s">
        <v>135</v>
      </c>
      <c r="AU403" s="247" t="s">
        <v>84</v>
      </c>
      <c r="AV403" s="14" t="s">
        <v>133</v>
      </c>
      <c r="AW403" s="14" t="s">
        <v>31</v>
      </c>
      <c r="AX403" s="14" t="s">
        <v>82</v>
      </c>
      <c r="AY403" s="247" t="s">
        <v>126</v>
      </c>
    </row>
    <row r="404" s="1" customFormat="1" ht="16.5" customHeight="1">
      <c r="B404" s="31"/>
      <c r="C404" s="252" t="s">
        <v>578</v>
      </c>
      <c r="D404" s="252" t="s">
        <v>358</v>
      </c>
      <c r="E404" s="253" t="s">
        <v>579</v>
      </c>
      <c r="F404" s="254" t="s">
        <v>580</v>
      </c>
      <c r="G404" s="255" t="s">
        <v>180</v>
      </c>
      <c r="H404" s="256">
        <v>353.5</v>
      </c>
      <c r="I404" s="257">
        <v>157</v>
      </c>
      <c r="J404" s="257">
        <f>ROUND(I404*H404,2)</f>
        <v>55499.5</v>
      </c>
      <c r="K404" s="254" t="s">
        <v>132</v>
      </c>
      <c r="L404" s="258"/>
      <c r="M404" s="259" t="s">
        <v>1</v>
      </c>
      <c r="N404" s="260" t="s">
        <v>40</v>
      </c>
      <c r="O404" s="214">
        <v>0</v>
      </c>
      <c r="P404" s="214">
        <f>O404*H404</f>
        <v>0</v>
      </c>
      <c r="Q404" s="214">
        <v>0.085000000000000006</v>
      </c>
      <c r="R404" s="214">
        <f>Q404*H404</f>
        <v>30.047500000000003</v>
      </c>
      <c r="S404" s="214">
        <v>0</v>
      </c>
      <c r="T404" s="215">
        <f>S404*H404</f>
        <v>0</v>
      </c>
      <c r="AR404" s="216" t="s">
        <v>163</v>
      </c>
      <c r="AT404" s="216" t="s">
        <v>358</v>
      </c>
      <c r="AU404" s="216" t="s">
        <v>84</v>
      </c>
      <c r="AY404" s="16" t="s">
        <v>126</v>
      </c>
      <c r="BE404" s="217">
        <f>IF(N404="základní",J404,0)</f>
        <v>55499.5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6" t="s">
        <v>82</v>
      </c>
      <c r="BK404" s="217">
        <f>ROUND(I404*H404,2)</f>
        <v>55499.5</v>
      </c>
      <c r="BL404" s="16" t="s">
        <v>133</v>
      </c>
      <c r="BM404" s="216" t="s">
        <v>581</v>
      </c>
    </row>
    <row r="405" s="12" customFormat="1">
      <c r="B405" s="218"/>
      <c r="C405" s="219"/>
      <c r="D405" s="220" t="s">
        <v>135</v>
      </c>
      <c r="E405" s="221" t="s">
        <v>1</v>
      </c>
      <c r="F405" s="222" t="s">
        <v>582</v>
      </c>
      <c r="G405" s="219"/>
      <c r="H405" s="221" t="s">
        <v>1</v>
      </c>
      <c r="I405" s="219"/>
      <c r="J405" s="219"/>
      <c r="K405" s="219"/>
      <c r="L405" s="223"/>
      <c r="M405" s="224"/>
      <c r="N405" s="225"/>
      <c r="O405" s="225"/>
      <c r="P405" s="225"/>
      <c r="Q405" s="225"/>
      <c r="R405" s="225"/>
      <c r="S405" s="225"/>
      <c r="T405" s="226"/>
      <c r="AT405" s="227" t="s">
        <v>135</v>
      </c>
      <c r="AU405" s="227" t="s">
        <v>84</v>
      </c>
      <c r="AV405" s="12" t="s">
        <v>82</v>
      </c>
      <c r="AW405" s="12" t="s">
        <v>31</v>
      </c>
      <c r="AX405" s="12" t="s">
        <v>75</v>
      </c>
      <c r="AY405" s="227" t="s">
        <v>126</v>
      </c>
    </row>
    <row r="406" s="13" customFormat="1">
      <c r="B406" s="228"/>
      <c r="C406" s="229"/>
      <c r="D406" s="220" t="s">
        <v>135</v>
      </c>
      <c r="E406" s="230" t="s">
        <v>1</v>
      </c>
      <c r="F406" s="231" t="s">
        <v>583</v>
      </c>
      <c r="G406" s="229"/>
      <c r="H406" s="232">
        <v>353.5</v>
      </c>
      <c r="I406" s="229"/>
      <c r="J406" s="229"/>
      <c r="K406" s="229"/>
      <c r="L406" s="233"/>
      <c r="M406" s="234"/>
      <c r="N406" s="235"/>
      <c r="O406" s="235"/>
      <c r="P406" s="235"/>
      <c r="Q406" s="235"/>
      <c r="R406" s="235"/>
      <c r="S406" s="235"/>
      <c r="T406" s="236"/>
      <c r="AT406" s="237" t="s">
        <v>135</v>
      </c>
      <c r="AU406" s="237" t="s">
        <v>84</v>
      </c>
      <c r="AV406" s="13" t="s">
        <v>84</v>
      </c>
      <c r="AW406" s="13" t="s">
        <v>31</v>
      </c>
      <c r="AX406" s="13" t="s">
        <v>75</v>
      </c>
      <c r="AY406" s="237" t="s">
        <v>126</v>
      </c>
    </row>
    <row r="407" s="14" customFormat="1">
      <c r="B407" s="238"/>
      <c r="C407" s="239"/>
      <c r="D407" s="220" t="s">
        <v>135</v>
      </c>
      <c r="E407" s="240" t="s">
        <v>1</v>
      </c>
      <c r="F407" s="241" t="s">
        <v>138</v>
      </c>
      <c r="G407" s="239"/>
      <c r="H407" s="242">
        <v>353.5</v>
      </c>
      <c r="I407" s="239"/>
      <c r="J407" s="239"/>
      <c r="K407" s="239"/>
      <c r="L407" s="243"/>
      <c r="M407" s="244"/>
      <c r="N407" s="245"/>
      <c r="O407" s="245"/>
      <c r="P407" s="245"/>
      <c r="Q407" s="245"/>
      <c r="R407" s="245"/>
      <c r="S407" s="245"/>
      <c r="T407" s="246"/>
      <c r="AT407" s="247" t="s">
        <v>135</v>
      </c>
      <c r="AU407" s="247" t="s">
        <v>84</v>
      </c>
      <c r="AV407" s="14" t="s">
        <v>133</v>
      </c>
      <c r="AW407" s="14" t="s">
        <v>31</v>
      </c>
      <c r="AX407" s="14" t="s">
        <v>82</v>
      </c>
      <c r="AY407" s="247" t="s">
        <v>126</v>
      </c>
    </row>
    <row r="408" s="1" customFormat="1" ht="24" customHeight="1">
      <c r="B408" s="31"/>
      <c r="C408" s="206" t="s">
        <v>584</v>
      </c>
      <c r="D408" s="206" t="s">
        <v>128</v>
      </c>
      <c r="E408" s="207" t="s">
        <v>585</v>
      </c>
      <c r="F408" s="208" t="s">
        <v>586</v>
      </c>
      <c r="G408" s="209" t="s">
        <v>180</v>
      </c>
      <c r="H408" s="210">
        <v>80</v>
      </c>
      <c r="I408" s="211">
        <v>146</v>
      </c>
      <c r="J408" s="211">
        <f>ROUND(I408*H408,2)</f>
        <v>11680</v>
      </c>
      <c r="K408" s="208" t="s">
        <v>132</v>
      </c>
      <c r="L408" s="36"/>
      <c r="M408" s="212" t="s">
        <v>1</v>
      </c>
      <c r="N408" s="213" t="s">
        <v>40</v>
      </c>
      <c r="O408" s="214">
        <v>0.14000000000000001</v>
      </c>
      <c r="P408" s="214">
        <f>O408*H408</f>
        <v>11.200000000000001</v>
      </c>
      <c r="Q408" s="214">
        <v>0.10095</v>
      </c>
      <c r="R408" s="214">
        <f>Q408*H408</f>
        <v>8.0760000000000005</v>
      </c>
      <c r="S408" s="214">
        <v>0</v>
      </c>
      <c r="T408" s="215">
        <f>S408*H408</f>
        <v>0</v>
      </c>
      <c r="AR408" s="216" t="s">
        <v>133</v>
      </c>
      <c r="AT408" s="216" t="s">
        <v>128</v>
      </c>
      <c r="AU408" s="216" t="s">
        <v>84</v>
      </c>
      <c r="AY408" s="16" t="s">
        <v>126</v>
      </c>
      <c r="BE408" s="217">
        <f>IF(N408="základní",J408,0)</f>
        <v>11680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6" t="s">
        <v>82</v>
      </c>
      <c r="BK408" s="217">
        <f>ROUND(I408*H408,2)</f>
        <v>11680</v>
      </c>
      <c r="BL408" s="16" t="s">
        <v>133</v>
      </c>
      <c r="BM408" s="216" t="s">
        <v>587</v>
      </c>
    </row>
    <row r="409" s="12" customFormat="1">
      <c r="B409" s="218"/>
      <c r="C409" s="219"/>
      <c r="D409" s="220" t="s">
        <v>135</v>
      </c>
      <c r="E409" s="221" t="s">
        <v>1</v>
      </c>
      <c r="F409" s="222" t="s">
        <v>588</v>
      </c>
      <c r="G409" s="219"/>
      <c r="H409" s="221" t="s">
        <v>1</v>
      </c>
      <c r="I409" s="219"/>
      <c r="J409" s="219"/>
      <c r="K409" s="219"/>
      <c r="L409" s="223"/>
      <c r="M409" s="224"/>
      <c r="N409" s="225"/>
      <c r="O409" s="225"/>
      <c r="P409" s="225"/>
      <c r="Q409" s="225"/>
      <c r="R409" s="225"/>
      <c r="S409" s="225"/>
      <c r="T409" s="226"/>
      <c r="AT409" s="227" t="s">
        <v>135</v>
      </c>
      <c r="AU409" s="227" t="s">
        <v>84</v>
      </c>
      <c r="AV409" s="12" t="s">
        <v>82</v>
      </c>
      <c r="AW409" s="12" t="s">
        <v>31</v>
      </c>
      <c r="AX409" s="12" t="s">
        <v>75</v>
      </c>
      <c r="AY409" s="227" t="s">
        <v>126</v>
      </c>
    </row>
    <row r="410" s="13" customFormat="1">
      <c r="B410" s="228"/>
      <c r="C410" s="229"/>
      <c r="D410" s="220" t="s">
        <v>135</v>
      </c>
      <c r="E410" s="230" t="s">
        <v>1</v>
      </c>
      <c r="F410" s="231" t="s">
        <v>589</v>
      </c>
      <c r="G410" s="229"/>
      <c r="H410" s="232">
        <v>80</v>
      </c>
      <c r="I410" s="229"/>
      <c r="J410" s="229"/>
      <c r="K410" s="229"/>
      <c r="L410" s="233"/>
      <c r="M410" s="234"/>
      <c r="N410" s="235"/>
      <c r="O410" s="235"/>
      <c r="P410" s="235"/>
      <c r="Q410" s="235"/>
      <c r="R410" s="235"/>
      <c r="S410" s="235"/>
      <c r="T410" s="236"/>
      <c r="AT410" s="237" t="s">
        <v>135</v>
      </c>
      <c r="AU410" s="237" t="s">
        <v>84</v>
      </c>
      <c r="AV410" s="13" t="s">
        <v>84</v>
      </c>
      <c r="AW410" s="13" t="s">
        <v>31</v>
      </c>
      <c r="AX410" s="13" t="s">
        <v>75</v>
      </c>
      <c r="AY410" s="237" t="s">
        <v>126</v>
      </c>
    </row>
    <row r="411" s="14" customFormat="1">
      <c r="B411" s="238"/>
      <c r="C411" s="239"/>
      <c r="D411" s="220" t="s">
        <v>135</v>
      </c>
      <c r="E411" s="240" t="s">
        <v>1</v>
      </c>
      <c r="F411" s="241" t="s">
        <v>138</v>
      </c>
      <c r="G411" s="239"/>
      <c r="H411" s="242">
        <v>80</v>
      </c>
      <c r="I411" s="239"/>
      <c r="J411" s="239"/>
      <c r="K411" s="239"/>
      <c r="L411" s="243"/>
      <c r="M411" s="244"/>
      <c r="N411" s="245"/>
      <c r="O411" s="245"/>
      <c r="P411" s="245"/>
      <c r="Q411" s="245"/>
      <c r="R411" s="245"/>
      <c r="S411" s="245"/>
      <c r="T411" s="246"/>
      <c r="AT411" s="247" t="s">
        <v>135</v>
      </c>
      <c r="AU411" s="247" t="s">
        <v>84</v>
      </c>
      <c r="AV411" s="14" t="s">
        <v>133</v>
      </c>
      <c r="AW411" s="14" t="s">
        <v>31</v>
      </c>
      <c r="AX411" s="14" t="s">
        <v>82</v>
      </c>
      <c r="AY411" s="247" t="s">
        <v>126</v>
      </c>
    </row>
    <row r="412" s="1" customFormat="1" ht="16.5" customHeight="1">
      <c r="B412" s="31"/>
      <c r="C412" s="252" t="s">
        <v>590</v>
      </c>
      <c r="D412" s="252" t="s">
        <v>358</v>
      </c>
      <c r="E412" s="253" t="s">
        <v>591</v>
      </c>
      <c r="F412" s="254" t="s">
        <v>592</v>
      </c>
      <c r="G412" s="255" t="s">
        <v>180</v>
      </c>
      <c r="H412" s="256">
        <v>80.799999999999997</v>
      </c>
      <c r="I412" s="257">
        <v>143</v>
      </c>
      <c r="J412" s="257">
        <f>ROUND(I412*H412,2)</f>
        <v>11554.4</v>
      </c>
      <c r="K412" s="254" t="s">
        <v>132</v>
      </c>
      <c r="L412" s="258"/>
      <c r="M412" s="259" t="s">
        <v>1</v>
      </c>
      <c r="N412" s="260" t="s">
        <v>40</v>
      </c>
      <c r="O412" s="214">
        <v>0</v>
      </c>
      <c r="P412" s="214">
        <f>O412*H412</f>
        <v>0</v>
      </c>
      <c r="Q412" s="214">
        <v>0.045999999999999999</v>
      </c>
      <c r="R412" s="214">
        <f>Q412*H412</f>
        <v>3.7167999999999997</v>
      </c>
      <c r="S412" s="214">
        <v>0</v>
      </c>
      <c r="T412" s="215">
        <f>S412*H412</f>
        <v>0</v>
      </c>
      <c r="AR412" s="216" t="s">
        <v>163</v>
      </c>
      <c r="AT412" s="216" t="s">
        <v>358</v>
      </c>
      <c r="AU412" s="216" t="s">
        <v>84</v>
      </c>
      <c r="AY412" s="16" t="s">
        <v>126</v>
      </c>
      <c r="BE412" s="217">
        <f>IF(N412="základní",J412,0)</f>
        <v>11554.4</v>
      </c>
      <c r="BF412" s="217">
        <f>IF(N412="snížená",J412,0)</f>
        <v>0</v>
      </c>
      <c r="BG412" s="217">
        <f>IF(N412="zákl. přenesená",J412,0)</f>
        <v>0</v>
      </c>
      <c r="BH412" s="217">
        <f>IF(N412="sníž. přenesená",J412,0)</f>
        <v>0</v>
      </c>
      <c r="BI412" s="217">
        <f>IF(N412="nulová",J412,0)</f>
        <v>0</v>
      </c>
      <c r="BJ412" s="16" t="s">
        <v>82</v>
      </c>
      <c r="BK412" s="217">
        <f>ROUND(I412*H412,2)</f>
        <v>11554.4</v>
      </c>
      <c r="BL412" s="16" t="s">
        <v>133</v>
      </c>
      <c r="BM412" s="216" t="s">
        <v>593</v>
      </c>
    </row>
    <row r="413" s="12" customFormat="1">
      <c r="B413" s="218"/>
      <c r="C413" s="219"/>
      <c r="D413" s="220" t="s">
        <v>135</v>
      </c>
      <c r="E413" s="221" t="s">
        <v>1</v>
      </c>
      <c r="F413" s="222" t="s">
        <v>594</v>
      </c>
      <c r="G413" s="219"/>
      <c r="H413" s="221" t="s">
        <v>1</v>
      </c>
      <c r="I413" s="219"/>
      <c r="J413" s="219"/>
      <c r="K413" s="219"/>
      <c r="L413" s="223"/>
      <c r="M413" s="224"/>
      <c r="N413" s="225"/>
      <c r="O413" s="225"/>
      <c r="P413" s="225"/>
      <c r="Q413" s="225"/>
      <c r="R413" s="225"/>
      <c r="S413" s="225"/>
      <c r="T413" s="226"/>
      <c r="AT413" s="227" t="s">
        <v>135</v>
      </c>
      <c r="AU413" s="227" t="s">
        <v>84</v>
      </c>
      <c r="AV413" s="12" t="s">
        <v>82</v>
      </c>
      <c r="AW413" s="12" t="s">
        <v>31</v>
      </c>
      <c r="AX413" s="12" t="s">
        <v>75</v>
      </c>
      <c r="AY413" s="227" t="s">
        <v>126</v>
      </c>
    </row>
    <row r="414" s="13" customFormat="1">
      <c r="B414" s="228"/>
      <c r="C414" s="229"/>
      <c r="D414" s="220" t="s">
        <v>135</v>
      </c>
      <c r="E414" s="230" t="s">
        <v>1</v>
      </c>
      <c r="F414" s="231" t="s">
        <v>595</v>
      </c>
      <c r="G414" s="229"/>
      <c r="H414" s="232">
        <v>80.799999999999997</v>
      </c>
      <c r="I414" s="229"/>
      <c r="J414" s="229"/>
      <c r="K414" s="229"/>
      <c r="L414" s="233"/>
      <c r="M414" s="234"/>
      <c r="N414" s="235"/>
      <c r="O414" s="235"/>
      <c r="P414" s="235"/>
      <c r="Q414" s="235"/>
      <c r="R414" s="235"/>
      <c r="S414" s="235"/>
      <c r="T414" s="236"/>
      <c r="AT414" s="237" t="s">
        <v>135</v>
      </c>
      <c r="AU414" s="237" t="s">
        <v>84</v>
      </c>
      <c r="AV414" s="13" t="s">
        <v>84</v>
      </c>
      <c r="AW414" s="13" t="s">
        <v>31</v>
      </c>
      <c r="AX414" s="13" t="s">
        <v>75</v>
      </c>
      <c r="AY414" s="237" t="s">
        <v>126</v>
      </c>
    </row>
    <row r="415" s="14" customFormat="1">
      <c r="B415" s="238"/>
      <c r="C415" s="239"/>
      <c r="D415" s="220" t="s">
        <v>135</v>
      </c>
      <c r="E415" s="240" t="s">
        <v>1</v>
      </c>
      <c r="F415" s="241" t="s">
        <v>138</v>
      </c>
      <c r="G415" s="239"/>
      <c r="H415" s="242">
        <v>80.799999999999997</v>
      </c>
      <c r="I415" s="239"/>
      <c r="J415" s="239"/>
      <c r="K415" s="239"/>
      <c r="L415" s="243"/>
      <c r="M415" s="244"/>
      <c r="N415" s="245"/>
      <c r="O415" s="245"/>
      <c r="P415" s="245"/>
      <c r="Q415" s="245"/>
      <c r="R415" s="245"/>
      <c r="S415" s="245"/>
      <c r="T415" s="246"/>
      <c r="AT415" s="247" t="s">
        <v>135</v>
      </c>
      <c r="AU415" s="247" t="s">
        <v>84</v>
      </c>
      <c r="AV415" s="14" t="s">
        <v>133</v>
      </c>
      <c r="AW415" s="14" t="s">
        <v>31</v>
      </c>
      <c r="AX415" s="14" t="s">
        <v>82</v>
      </c>
      <c r="AY415" s="247" t="s">
        <v>126</v>
      </c>
    </row>
    <row r="416" s="1" customFormat="1" ht="24" customHeight="1">
      <c r="B416" s="31"/>
      <c r="C416" s="206" t="s">
        <v>596</v>
      </c>
      <c r="D416" s="206" t="s">
        <v>128</v>
      </c>
      <c r="E416" s="207" t="s">
        <v>585</v>
      </c>
      <c r="F416" s="208" t="s">
        <v>586</v>
      </c>
      <c r="G416" s="209" t="s">
        <v>180</v>
      </c>
      <c r="H416" s="210">
        <v>29</v>
      </c>
      <c r="I416" s="211">
        <v>146</v>
      </c>
      <c r="J416" s="211">
        <f>ROUND(I416*H416,2)</f>
        <v>4234</v>
      </c>
      <c r="K416" s="208" t="s">
        <v>132</v>
      </c>
      <c r="L416" s="36"/>
      <c r="M416" s="212" t="s">
        <v>1</v>
      </c>
      <c r="N416" s="213" t="s">
        <v>40</v>
      </c>
      <c r="O416" s="214">
        <v>0.14000000000000001</v>
      </c>
      <c r="P416" s="214">
        <f>O416*H416</f>
        <v>4.0600000000000005</v>
      </c>
      <c r="Q416" s="214">
        <v>0.10095</v>
      </c>
      <c r="R416" s="214">
        <f>Q416*H416</f>
        <v>2.9275500000000001</v>
      </c>
      <c r="S416" s="214">
        <v>0</v>
      </c>
      <c r="T416" s="215">
        <f>S416*H416</f>
        <v>0</v>
      </c>
      <c r="AR416" s="216" t="s">
        <v>133</v>
      </c>
      <c r="AT416" s="216" t="s">
        <v>128</v>
      </c>
      <c r="AU416" s="216" t="s">
        <v>84</v>
      </c>
      <c r="AY416" s="16" t="s">
        <v>126</v>
      </c>
      <c r="BE416" s="217">
        <f>IF(N416="základní",J416,0)</f>
        <v>4234</v>
      </c>
      <c r="BF416" s="217">
        <f>IF(N416="snížená",J416,0)</f>
        <v>0</v>
      </c>
      <c r="BG416" s="217">
        <f>IF(N416="zákl. přenesená",J416,0)</f>
        <v>0</v>
      </c>
      <c r="BH416" s="217">
        <f>IF(N416="sníž. přenesená",J416,0)</f>
        <v>0</v>
      </c>
      <c r="BI416" s="217">
        <f>IF(N416="nulová",J416,0)</f>
        <v>0</v>
      </c>
      <c r="BJ416" s="16" t="s">
        <v>82</v>
      </c>
      <c r="BK416" s="217">
        <f>ROUND(I416*H416,2)</f>
        <v>4234</v>
      </c>
      <c r="BL416" s="16" t="s">
        <v>133</v>
      </c>
      <c r="BM416" s="216" t="s">
        <v>597</v>
      </c>
    </row>
    <row r="417" s="12" customFormat="1">
      <c r="B417" s="218"/>
      <c r="C417" s="219"/>
      <c r="D417" s="220" t="s">
        <v>135</v>
      </c>
      <c r="E417" s="221" t="s">
        <v>1</v>
      </c>
      <c r="F417" s="222" t="s">
        <v>598</v>
      </c>
      <c r="G417" s="219"/>
      <c r="H417" s="221" t="s">
        <v>1</v>
      </c>
      <c r="I417" s="219"/>
      <c r="J417" s="219"/>
      <c r="K417" s="219"/>
      <c r="L417" s="223"/>
      <c r="M417" s="224"/>
      <c r="N417" s="225"/>
      <c r="O417" s="225"/>
      <c r="P417" s="225"/>
      <c r="Q417" s="225"/>
      <c r="R417" s="225"/>
      <c r="S417" s="225"/>
      <c r="T417" s="226"/>
      <c r="AT417" s="227" t="s">
        <v>135</v>
      </c>
      <c r="AU417" s="227" t="s">
        <v>84</v>
      </c>
      <c r="AV417" s="12" t="s">
        <v>82</v>
      </c>
      <c r="AW417" s="12" t="s">
        <v>31</v>
      </c>
      <c r="AX417" s="12" t="s">
        <v>75</v>
      </c>
      <c r="AY417" s="227" t="s">
        <v>126</v>
      </c>
    </row>
    <row r="418" s="13" customFormat="1">
      <c r="B418" s="228"/>
      <c r="C418" s="229"/>
      <c r="D418" s="220" t="s">
        <v>135</v>
      </c>
      <c r="E418" s="230" t="s">
        <v>1</v>
      </c>
      <c r="F418" s="231" t="s">
        <v>266</v>
      </c>
      <c r="G418" s="229"/>
      <c r="H418" s="232">
        <v>29</v>
      </c>
      <c r="I418" s="229"/>
      <c r="J418" s="229"/>
      <c r="K418" s="229"/>
      <c r="L418" s="233"/>
      <c r="M418" s="234"/>
      <c r="N418" s="235"/>
      <c r="O418" s="235"/>
      <c r="P418" s="235"/>
      <c r="Q418" s="235"/>
      <c r="R418" s="235"/>
      <c r="S418" s="235"/>
      <c r="T418" s="236"/>
      <c r="AT418" s="237" t="s">
        <v>135</v>
      </c>
      <c r="AU418" s="237" t="s">
        <v>84</v>
      </c>
      <c r="AV418" s="13" t="s">
        <v>84</v>
      </c>
      <c r="AW418" s="13" t="s">
        <v>31</v>
      </c>
      <c r="AX418" s="13" t="s">
        <v>75</v>
      </c>
      <c r="AY418" s="237" t="s">
        <v>126</v>
      </c>
    </row>
    <row r="419" s="14" customFormat="1">
      <c r="B419" s="238"/>
      <c r="C419" s="239"/>
      <c r="D419" s="220" t="s">
        <v>135</v>
      </c>
      <c r="E419" s="240" t="s">
        <v>1</v>
      </c>
      <c r="F419" s="241" t="s">
        <v>138</v>
      </c>
      <c r="G419" s="239"/>
      <c r="H419" s="242">
        <v>29</v>
      </c>
      <c r="I419" s="239"/>
      <c r="J419" s="239"/>
      <c r="K419" s="239"/>
      <c r="L419" s="243"/>
      <c r="M419" s="244"/>
      <c r="N419" s="245"/>
      <c r="O419" s="245"/>
      <c r="P419" s="245"/>
      <c r="Q419" s="245"/>
      <c r="R419" s="245"/>
      <c r="S419" s="245"/>
      <c r="T419" s="246"/>
      <c r="AT419" s="247" t="s">
        <v>135</v>
      </c>
      <c r="AU419" s="247" t="s">
        <v>84</v>
      </c>
      <c r="AV419" s="14" t="s">
        <v>133</v>
      </c>
      <c r="AW419" s="14" t="s">
        <v>31</v>
      </c>
      <c r="AX419" s="14" t="s">
        <v>82</v>
      </c>
      <c r="AY419" s="247" t="s">
        <v>126</v>
      </c>
    </row>
    <row r="420" s="1" customFormat="1" ht="16.5" customHeight="1">
      <c r="B420" s="31"/>
      <c r="C420" s="252" t="s">
        <v>599</v>
      </c>
      <c r="D420" s="252" t="s">
        <v>358</v>
      </c>
      <c r="E420" s="253" t="s">
        <v>600</v>
      </c>
      <c r="F420" s="254" t="s">
        <v>601</v>
      </c>
      <c r="G420" s="255" t="s">
        <v>180</v>
      </c>
      <c r="H420" s="256">
        <v>29.289999999999999</v>
      </c>
      <c r="I420" s="257">
        <v>81.799999999999997</v>
      </c>
      <c r="J420" s="257">
        <f>ROUND(I420*H420,2)</f>
        <v>2395.9200000000001</v>
      </c>
      <c r="K420" s="254" t="s">
        <v>132</v>
      </c>
      <c r="L420" s="258"/>
      <c r="M420" s="259" t="s">
        <v>1</v>
      </c>
      <c r="N420" s="260" t="s">
        <v>40</v>
      </c>
      <c r="O420" s="214">
        <v>0</v>
      </c>
      <c r="P420" s="214">
        <f>O420*H420</f>
        <v>0</v>
      </c>
      <c r="Q420" s="214">
        <v>0.021999999999999999</v>
      </c>
      <c r="R420" s="214">
        <f>Q420*H420</f>
        <v>0.64437999999999995</v>
      </c>
      <c r="S420" s="214">
        <v>0</v>
      </c>
      <c r="T420" s="215">
        <f>S420*H420</f>
        <v>0</v>
      </c>
      <c r="AR420" s="216" t="s">
        <v>163</v>
      </c>
      <c r="AT420" s="216" t="s">
        <v>358</v>
      </c>
      <c r="AU420" s="216" t="s">
        <v>84</v>
      </c>
      <c r="AY420" s="16" t="s">
        <v>126</v>
      </c>
      <c r="BE420" s="217">
        <f>IF(N420="základní",J420,0)</f>
        <v>2395.9200000000001</v>
      </c>
      <c r="BF420" s="217">
        <f>IF(N420="snížená",J420,0)</f>
        <v>0</v>
      </c>
      <c r="BG420" s="217">
        <f>IF(N420="zákl. přenesená",J420,0)</f>
        <v>0</v>
      </c>
      <c r="BH420" s="217">
        <f>IF(N420="sníž. přenesená",J420,0)</f>
        <v>0</v>
      </c>
      <c r="BI420" s="217">
        <f>IF(N420="nulová",J420,0)</f>
        <v>0</v>
      </c>
      <c r="BJ420" s="16" t="s">
        <v>82</v>
      </c>
      <c r="BK420" s="217">
        <f>ROUND(I420*H420,2)</f>
        <v>2395.9200000000001</v>
      </c>
      <c r="BL420" s="16" t="s">
        <v>133</v>
      </c>
      <c r="BM420" s="216" t="s">
        <v>602</v>
      </c>
    </row>
    <row r="421" s="12" customFormat="1">
      <c r="B421" s="218"/>
      <c r="C421" s="219"/>
      <c r="D421" s="220" t="s">
        <v>135</v>
      </c>
      <c r="E421" s="221" t="s">
        <v>1</v>
      </c>
      <c r="F421" s="222" t="s">
        <v>603</v>
      </c>
      <c r="G421" s="219"/>
      <c r="H421" s="221" t="s">
        <v>1</v>
      </c>
      <c r="I421" s="219"/>
      <c r="J421" s="219"/>
      <c r="K421" s="219"/>
      <c r="L421" s="223"/>
      <c r="M421" s="224"/>
      <c r="N421" s="225"/>
      <c r="O421" s="225"/>
      <c r="P421" s="225"/>
      <c r="Q421" s="225"/>
      <c r="R421" s="225"/>
      <c r="S421" s="225"/>
      <c r="T421" s="226"/>
      <c r="AT421" s="227" t="s">
        <v>135</v>
      </c>
      <c r="AU421" s="227" t="s">
        <v>84</v>
      </c>
      <c r="AV421" s="12" t="s">
        <v>82</v>
      </c>
      <c r="AW421" s="12" t="s">
        <v>31</v>
      </c>
      <c r="AX421" s="12" t="s">
        <v>75</v>
      </c>
      <c r="AY421" s="227" t="s">
        <v>126</v>
      </c>
    </row>
    <row r="422" s="13" customFormat="1">
      <c r="B422" s="228"/>
      <c r="C422" s="229"/>
      <c r="D422" s="220" t="s">
        <v>135</v>
      </c>
      <c r="E422" s="230" t="s">
        <v>1</v>
      </c>
      <c r="F422" s="231" t="s">
        <v>604</v>
      </c>
      <c r="G422" s="229"/>
      <c r="H422" s="232">
        <v>29.289999999999999</v>
      </c>
      <c r="I422" s="229"/>
      <c r="J422" s="229"/>
      <c r="K422" s="229"/>
      <c r="L422" s="233"/>
      <c r="M422" s="234"/>
      <c r="N422" s="235"/>
      <c r="O422" s="235"/>
      <c r="P422" s="235"/>
      <c r="Q422" s="235"/>
      <c r="R422" s="235"/>
      <c r="S422" s="235"/>
      <c r="T422" s="236"/>
      <c r="AT422" s="237" t="s">
        <v>135</v>
      </c>
      <c r="AU422" s="237" t="s">
        <v>84</v>
      </c>
      <c r="AV422" s="13" t="s">
        <v>84</v>
      </c>
      <c r="AW422" s="13" t="s">
        <v>31</v>
      </c>
      <c r="AX422" s="13" t="s">
        <v>75</v>
      </c>
      <c r="AY422" s="237" t="s">
        <v>126</v>
      </c>
    </row>
    <row r="423" s="14" customFormat="1">
      <c r="B423" s="238"/>
      <c r="C423" s="239"/>
      <c r="D423" s="220" t="s">
        <v>135</v>
      </c>
      <c r="E423" s="240" t="s">
        <v>1</v>
      </c>
      <c r="F423" s="241" t="s">
        <v>138</v>
      </c>
      <c r="G423" s="239"/>
      <c r="H423" s="242">
        <v>29.289999999999999</v>
      </c>
      <c r="I423" s="239"/>
      <c r="J423" s="239"/>
      <c r="K423" s="239"/>
      <c r="L423" s="243"/>
      <c r="M423" s="244"/>
      <c r="N423" s="245"/>
      <c r="O423" s="245"/>
      <c r="P423" s="245"/>
      <c r="Q423" s="245"/>
      <c r="R423" s="245"/>
      <c r="S423" s="245"/>
      <c r="T423" s="246"/>
      <c r="AT423" s="247" t="s">
        <v>135</v>
      </c>
      <c r="AU423" s="247" t="s">
        <v>84</v>
      </c>
      <c r="AV423" s="14" t="s">
        <v>133</v>
      </c>
      <c r="AW423" s="14" t="s">
        <v>31</v>
      </c>
      <c r="AX423" s="14" t="s">
        <v>82</v>
      </c>
      <c r="AY423" s="247" t="s">
        <v>126</v>
      </c>
    </row>
    <row r="424" s="1" customFormat="1" ht="24" customHeight="1">
      <c r="B424" s="31"/>
      <c r="C424" s="206" t="s">
        <v>605</v>
      </c>
      <c r="D424" s="206" t="s">
        <v>128</v>
      </c>
      <c r="E424" s="207" t="s">
        <v>606</v>
      </c>
      <c r="F424" s="208" t="s">
        <v>607</v>
      </c>
      <c r="G424" s="209" t="s">
        <v>180</v>
      </c>
      <c r="H424" s="210">
        <v>22</v>
      </c>
      <c r="I424" s="211">
        <v>224</v>
      </c>
      <c r="J424" s="211">
        <f>ROUND(I424*H424,2)</f>
        <v>4928</v>
      </c>
      <c r="K424" s="208" t="s">
        <v>132</v>
      </c>
      <c r="L424" s="36"/>
      <c r="M424" s="212" t="s">
        <v>1</v>
      </c>
      <c r="N424" s="213" t="s">
        <v>40</v>
      </c>
      <c r="O424" s="214">
        <v>0.25700000000000001</v>
      </c>
      <c r="P424" s="214">
        <f>O424*H424</f>
        <v>5.6539999999999999</v>
      </c>
      <c r="Q424" s="214">
        <v>0.00034000000000000002</v>
      </c>
      <c r="R424" s="214">
        <f>Q424*H424</f>
        <v>0.0074800000000000005</v>
      </c>
      <c r="S424" s="214">
        <v>0</v>
      </c>
      <c r="T424" s="215">
        <f>S424*H424</f>
        <v>0</v>
      </c>
      <c r="AR424" s="216" t="s">
        <v>133</v>
      </c>
      <c r="AT424" s="216" t="s">
        <v>128</v>
      </c>
      <c r="AU424" s="216" t="s">
        <v>84</v>
      </c>
      <c r="AY424" s="16" t="s">
        <v>126</v>
      </c>
      <c r="BE424" s="217">
        <f>IF(N424="základní",J424,0)</f>
        <v>4928</v>
      </c>
      <c r="BF424" s="217">
        <f>IF(N424="snížená",J424,0)</f>
        <v>0</v>
      </c>
      <c r="BG424" s="217">
        <f>IF(N424="zákl. přenesená",J424,0)</f>
        <v>0</v>
      </c>
      <c r="BH424" s="217">
        <f>IF(N424="sníž. přenesená",J424,0)</f>
        <v>0</v>
      </c>
      <c r="BI424" s="217">
        <f>IF(N424="nulová",J424,0)</f>
        <v>0</v>
      </c>
      <c r="BJ424" s="16" t="s">
        <v>82</v>
      </c>
      <c r="BK424" s="217">
        <f>ROUND(I424*H424,2)</f>
        <v>4928</v>
      </c>
      <c r="BL424" s="16" t="s">
        <v>133</v>
      </c>
      <c r="BM424" s="216" t="s">
        <v>608</v>
      </c>
    </row>
    <row r="425" s="12" customFormat="1">
      <c r="B425" s="218"/>
      <c r="C425" s="219"/>
      <c r="D425" s="220" t="s">
        <v>135</v>
      </c>
      <c r="E425" s="221" t="s">
        <v>1</v>
      </c>
      <c r="F425" s="222" t="s">
        <v>609</v>
      </c>
      <c r="G425" s="219"/>
      <c r="H425" s="221" t="s">
        <v>1</v>
      </c>
      <c r="I425" s="219"/>
      <c r="J425" s="219"/>
      <c r="K425" s="219"/>
      <c r="L425" s="223"/>
      <c r="M425" s="224"/>
      <c r="N425" s="225"/>
      <c r="O425" s="225"/>
      <c r="P425" s="225"/>
      <c r="Q425" s="225"/>
      <c r="R425" s="225"/>
      <c r="S425" s="225"/>
      <c r="T425" s="226"/>
      <c r="AT425" s="227" t="s">
        <v>135</v>
      </c>
      <c r="AU425" s="227" t="s">
        <v>84</v>
      </c>
      <c r="AV425" s="12" t="s">
        <v>82</v>
      </c>
      <c r="AW425" s="12" t="s">
        <v>31</v>
      </c>
      <c r="AX425" s="12" t="s">
        <v>75</v>
      </c>
      <c r="AY425" s="227" t="s">
        <v>126</v>
      </c>
    </row>
    <row r="426" s="13" customFormat="1">
      <c r="B426" s="228"/>
      <c r="C426" s="229"/>
      <c r="D426" s="220" t="s">
        <v>135</v>
      </c>
      <c r="E426" s="230" t="s">
        <v>1</v>
      </c>
      <c r="F426" s="231" t="s">
        <v>195</v>
      </c>
      <c r="G426" s="229"/>
      <c r="H426" s="232">
        <v>22</v>
      </c>
      <c r="I426" s="229"/>
      <c r="J426" s="229"/>
      <c r="K426" s="229"/>
      <c r="L426" s="233"/>
      <c r="M426" s="234"/>
      <c r="N426" s="235"/>
      <c r="O426" s="235"/>
      <c r="P426" s="235"/>
      <c r="Q426" s="235"/>
      <c r="R426" s="235"/>
      <c r="S426" s="235"/>
      <c r="T426" s="236"/>
      <c r="AT426" s="237" t="s">
        <v>135</v>
      </c>
      <c r="AU426" s="237" t="s">
        <v>84</v>
      </c>
      <c r="AV426" s="13" t="s">
        <v>84</v>
      </c>
      <c r="AW426" s="13" t="s">
        <v>31</v>
      </c>
      <c r="AX426" s="13" t="s">
        <v>75</v>
      </c>
      <c r="AY426" s="237" t="s">
        <v>126</v>
      </c>
    </row>
    <row r="427" s="14" customFormat="1">
      <c r="B427" s="238"/>
      <c r="C427" s="239"/>
      <c r="D427" s="220" t="s">
        <v>135</v>
      </c>
      <c r="E427" s="240" t="s">
        <v>1</v>
      </c>
      <c r="F427" s="241" t="s">
        <v>138</v>
      </c>
      <c r="G427" s="239"/>
      <c r="H427" s="242">
        <v>22</v>
      </c>
      <c r="I427" s="239"/>
      <c r="J427" s="239"/>
      <c r="K427" s="239"/>
      <c r="L427" s="243"/>
      <c r="M427" s="244"/>
      <c r="N427" s="245"/>
      <c r="O427" s="245"/>
      <c r="P427" s="245"/>
      <c r="Q427" s="245"/>
      <c r="R427" s="245"/>
      <c r="S427" s="245"/>
      <c r="T427" s="246"/>
      <c r="AT427" s="247" t="s">
        <v>135</v>
      </c>
      <c r="AU427" s="247" t="s">
        <v>84</v>
      </c>
      <c r="AV427" s="14" t="s">
        <v>133</v>
      </c>
      <c r="AW427" s="14" t="s">
        <v>31</v>
      </c>
      <c r="AX427" s="14" t="s">
        <v>82</v>
      </c>
      <c r="AY427" s="247" t="s">
        <v>126</v>
      </c>
    </row>
    <row r="428" s="1" customFormat="1" ht="24" customHeight="1">
      <c r="B428" s="31"/>
      <c r="C428" s="206" t="s">
        <v>610</v>
      </c>
      <c r="D428" s="206" t="s">
        <v>128</v>
      </c>
      <c r="E428" s="207" t="s">
        <v>611</v>
      </c>
      <c r="F428" s="208" t="s">
        <v>612</v>
      </c>
      <c r="G428" s="209" t="s">
        <v>131</v>
      </c>
      <c r="H428" s="210">
        <v>158</v>
      </c>
      <c r="I428" s="211">
        <v>55</v>
      </c>
      <c r="J428" s="211">
        <f>ROUND(I428*H428,2)</f>
        <v>8690</v>
      </c>
      <c r="K428" s="208" t="s">
        <v>132</v>
      </c>
      <c r="L428" s="36"/>
      <c r="M428" s="212" t="s">
        <v>1</v>
      </c>
      <c r="N428" s="213" t="s">
        <v>40</v>
      </c>
      <c r="O428" s="214">
        <v>0.080000000000000002</v>
      </c>
      <c r="P428" s="214">
        <f>O428*H428</f>
        <v>12.640000000000001</v>
      </c>
      <c r="Q428" s="214">
        <v>0.00036000000000000002</v>
      </c>
      <c r="R428" s="214">
        <f>Q428*H428</f>
        <v>0.056880000000000007</v>
      </c>
      <c r="S428" s="214">
        <v>0</v>
      </c>
      <c r="T428" s="215">
        <f>S428*H428</f>
        <v>0</v>
      </c>
      <c r="AR428" s="216" t="s">
        <v>133</v>
      </c>
      <c r="AT428" s="216" t="s">
        <v>128</v>
      </c>
      <c r="AU428" s="216" t="s">
        <v>84</v>
      </c>
      <c r="AY428" s="16" t="s">
        <v>126</v>
      </c>
      <c r="BE428" s="217">
        <f>IF(N428="základní",J428,0)</f>
        <v>8690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6" t="s">
        <v>82</v>
      </c>
      <c r="BK428" s="217">
        <f>ROUND(I428*H428,2)</f>
        <v>8690</v>
      </c>
      <c r="BL428" s="16" t="s">
        <v>133</v>
      </c>
      <c r="BM428" s="216" t="s">
        <v>613</v>
      </c>
    </row>
    <row r="429" s="12" customFormat="1">
      <c r="B429" s="218"/>
      <c r="C429" s="219"/>
      <c r="D429" s="220" t="s">
        <v>135</v>
      </c>
      <c r="E429" s="221" t="s">
        <v>1</v>
      </c>
      <c r="F429" s="222" t="s">
        <v>614</v>
      </c>
      <c r="G429" s="219"/>
      <c r="H429" s="221" t="s">
        <v>1</v>
      </c>
      <c r="I429" s="219"/>
      <c r="J429" s="219"/>
      <c r="K429" s="219"/>
      <c r="L429" s="223"/>
      <c r="M429" s="224"/>
      <c r="N429" s="225"/>
      <c r="O429" s="225"/>
      <c r="P429" s="225"/>
      <c r="Q429" s="225"/>
      <c r="R429" s="225"/>
      <c r="S429" s="225"/>
      <c r="T429" s="226"/>
      <c r="AT429" s="227" t="s">
        <v>135</v>
      </c>
      <c r="AU429" s="227" t="s">
        <v>84</v>
      </c>
      <c r="AV429" s="12" t="s">
        <v>82</v>
      </c>
      <c r="AW429" s="12" t="s">
        <v>31</v>
      </c>
      <c r="AX429" s="12" t="s">
        <v>75</v>
      </c>
      <c r="AY429" s="227" t="s">
        <v>126</v>
      </c>
    </row>
    <row r="430" s="13" customFormat="1">
      <c r="B430" s="228"/>
      <c r="C430" s="229"/>
      <c r="D430" s="220" t="s">
        <v>135</v>
      </c>
      <c r="E430" s="230" t="s">
        <v>1</v>
      </c>
      <c r="F430" s="231" t="s">
        <v>615</v>
      </c>
      <c r="G430" s="229"/>
      <c r="H430" s="232">
        <v>158</v>
      </c>
      <c r="I430" s="229"/>
      <c r="J430" s="229"/>
      <c r="K430" s="229"/>
      <c r="L430" s="233"/>
      <c r="M430" s="234"/>
      <c r="N430" s="235"/>
      <c r="O430" s="235"/>
      <c r="P430" s="235"/>
      <c r="Q430" s="235"/>
      <c r="R430" s="235"/>
      <c r="S430" s="235"/>
      <c r="T430" s="236"/>
      <c r="AT430" s="237" t="s">
        <v>135</v>
      </c>
      <c r="AU430" s="237" t="s">
        <v>84</v>
      </c>
      <c r="AV430" s="13" t="s">
        <v>84</v>
      </c>
      <c r="AW430" s="13" t="s">
        <v>31</v>
      </c>
      <c r="AX430" s="13" t="s">
        <v>75</v>
      </c>
      <c r="AY430" s="237" t="s">
        <v>126</v>
      </c>
    </row>
    <row r="431" s="14" customFormat="1">
      <c r="B431" s="238"/>
      <c r="C431" s="239"/>
      <c r="D431" s="220" t="s">
        <v>135</v>
      </c>
      <c r="E431" s="240" t="s">
        <v>1</v>
      </c>
      <c r="F431" s="241" t="s">
        <v>138</v>
      </c>
      <c r="G431" s="239"/>
      <c r="H431" s="242">
        <v>158</v>
      </c>
      <c r="I431" s="239"/>
      <c r="J431" s="239"/>
      <c r="K431" s="239"/>
      <c r="L431" s="243"/>
      <c r="M431" s="244"/>
      <c r="N431" s="245"/>
      <c r="O431" s="245"/>
      <c r="P431" s="245"/>
      <c r="Q431" s="245"/>
      <c r="R431" s="245"/>
      <c r="S431" s="245"/>
      <c r="T431" s="246"/>
      <c r="AT431" s="247" t="s">
        <v>135</v>
      </c>
      <c r="AU431" s="247" t="s">
        <v>84</v>
      </c>
      <c r="AV431" s="14" t="s">
        <v>133</v>
      </c>
      <c r="AW431" s="14" t="s">
        <v>31</v>
      </c>
      <c r="AX431" s="14" t="s">
        <v>82</v>
      </c>
      <c r="AY431" s="247" t="s">
        <v>126</v>
      </c>
    </row>
    <row r="432" s="1" customFormat="1" ht="16.5" customHeight="1">
      <c r="B432" s="31"/>
      <c r="C432" s="206" t="s">
        <v>616</v>
      </c>
      <c r="D432" s="206" t="s">
        <v>128</v>
      </c>
      <c r="E432" s="207" t="s">
        <v>617</v>
      </c>
      <c r="F432" s="208" t="s">
        <v>618</v>
      </c>
      <c r="G432" s="209" t="s">
        <v>131</v>
      </c>
      <c r="H432" s="210">
        <v>702</v>
      </c>
      <c r="I432" s="211">
        <v>6.1100000000000003</v>
      </c>
      <c r="J432" s="211">
        <f>ROUND(I432*H432,2)</f>
        <v>4289.2200000000003</v>
      </c>
      <c r="K432" s="208" t="s">
        <v>132</v>
      </c>
      <c r="L432" s="36"/>
      <c r="M432" s="212" t="s">
        <v>1</v>
      </c>
      <c r="N432" s="213" t="s">
        <v>40</v>
      </c>
      <c r="O432" s="214">
        <v>0.012999999999999999</v>
      </c>
      <c r="P432" s="214">
        <f>O432*H432</f>
        <v>9.1259999999999994</v>
      </c>
      <c r="Q432" s="214">
        <v>0</v>
      </c>
      <c r="R432" s="214">
        <f>Q432*H432</f>
        <v>0</v>
      </c>
      <c r="S432" s="214">
        <v>0.02</v>
      </c>
      <c r="T432" s="215">
        <f>S432*H432</f>
        <v>14.040000000000001</v>
      </c>
      <c r="AR432" s="216" t="s">
        <v>133</v>
      </c>
      <c r="AT432" s="216" t="s">
        <v>128</v>
      </c>
      <c r="AU432" s="216" t="s">
        <v>84</v>
      </c>
      <c r="AY432" s="16" t="s">
        <v>126</v>
      </c>
      <c r="BE432" s="217">
        <f>IF(N432="základní",J432,0)</f>
        <v>4289.2200000000003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6" t="s">
        <v>82</v>
      </c>
      <c r="BK432" s="217">
        <f>ROUND(I432*H432,2)</f>
        <v>4289.2200000000003</v>
      </c>
      <c r="BL432" s="16" t="s">
        <v>133</v>
      </c>
      <c r="BM432" s="216" t="s">
        <v>619</v>
      </c>
    </row>
    <row r="433" s="12" customFormat="1">
      <c r="B433" s="218"/>
      <c r="C433" s="219"/>
      <c r="D433" s="220" t="s">
        <v>135</v>
      </c>
      <c r="E433" s="221" t="s">
        <v>1</v>
      </c>
      <c r="F433" s="222" t="s">
        <v>406</v>
      </c>
      <c r="G433" s="219"/>
      <c r="H433" s="221" t="s">
        <v>1</v>
      </c>
      <c r="I433" s="219"/>
      <c r="J433" s="219"/>
      <c r="K433" s="219"/>
      <c r="L433" s="223"/>
      <c r="M433" s="224"/>
      <c r="N433" s="225"/>
      <c r="O433" s="225"/>
      <c r="P433" s="225"/>
      <c r="Q433" s="225"/>
      <c r="R433" s="225"/>
      <c r="S433" s="225"/>
      <c r="T433" s="226"/>
      <c r="AT433" s="227" t="s">
        <v>135</v>
      </c>
      <c r="AU433" s="227" t="s">
        <v>84</v>
      </c>
      <c r="AV433" s="12" t="s">
        <v>82</v>
      </c>
      <c r="AW433" s="12" t="s">
        <v>31</v>
      </c>
      <c r="AX433" s="12" t="s">
        <v>75</v>
      </c>
      <c r="AY433" s="227" t="s">
        <v>126</v>
      </c>
    </row>
    <row r="434" s="13" customFormat="1">
      <c r="B434" s="228"/>
      <c r="C434" s="229"/>
      <c r="D434" s="220" t="s">
        <v>135</v>
      </c>
      <c r="E434" s="230" t="s">
        <v>1</v>
      </c>
      <c r="F434" s="231" t="s">
        <v>176</v>
      </c>
      <c r="G434" s="229"/>
      <c r="H434" s="232">
        <v>702</v>
      </c>
      <c r="I434" s="229"/>
      <c r="J434" s="229"/>
      <c r="K434" s="229"/>
      <c r="L434" s="233"/>
      <c r="M434" s="234"/>
      <c r="N434" s="235"/>
      <c r="O434" s="235"/>
      <c r="P434" s="235"/>
      <c r="Q434" s="235"/>
      <c r="R434" s="235"/>
      <c r="S434" s="235"/>
      <c r="T434" s="236"/>
      <c r="AT434" s="237" t="s">
        <v>135</v>
      </c>
      <c r="AU434" s="237" t="s">
        <v>84</v>
      </c>
      <c r="AV434" s="13" t="s">
        <v>84</v>
      </c>
      <c r="AW434" s="13" t="s">
        <v>31</v>
      </c>
      <c r="AX434" s="13" t="s">
        <v>75</v>
      </c>
      <c r="AY434" s="237" t="s">
        <v>126</v>
      </c>
    </row>
    <row r="435" s="14" customFormat="1">
      <c r="B435" s="238"/>
      <c r="C435" s="239"/>
      <c r="D435" s="220" t="s">
        <v>135</v>
      </c>
      <c r="E435" s="240" t="s">
        <v>1</v>
      </c>
      <c r="F435" s="241" t="s">
        <v>138</v>
      </c>
      <c r="G435" s="239"/>
      <c r="H435" s="242">
        <v>702</v>
      </c>
      <c r="I435" s="239"/>
      <c r="J435" s="239"/>
      <c r="K435" s="239"/>
      <c r="L435" s="243"/>
      <c r="M435" s="244"/>
      <c r="N435" s="245"/>
      <c r="O435" s="245"/>
      <c r="P435" s="245"/>
      <c r="Q435" s="245"/>
      <c r="R435" s="245"/>
      <c r="S435" s="245"/>
      <c r="T435" s="246"/>
      <c r="AT435" s="247" t="s">
        <v>135</v>
      </c>
      <c r="AU435" s="247" t="s">
        <v>84</v>
      </c>
      <c r="AV435" s="14" t="s">
        <v>133</v>
      </c>
      <c r="AW435" s="14" t="s">
        <v>31</v>
      </c>
      <c r="AX435" s="14" t="s">
        <v>82</v>
      </c>
      <c r="AY435" s="247" t="s">
        <v>126</v>
      </c>
    </row>
    <row r="436" s="1" customFormat="1" ht="16.5" customHeight="1">
      <c r="B436" s="31"/>
      <c r="C436" s="206" t="s">
        <v>620</v>
      </c>
      <c r="D436" s="206" t="s">
        <v>128</v>
      </c>
      <c r="E436" s="207" t="s">
        <v>617</v>
      </c>
      <c r="F436" s="208" t="s">
        <v>618</v>
      </c>
      <c r="G436" s="209" t="s">
        <v>131</v>
      </c>
      <c r="H436" s="210">
        <v>1.5</v>
      </c>
      <c r="I436" s="211">
        <v>6.1100000000000003</v>
      </c>
      <c r="J436" s="211">
        <f>ROUND(I436*H436,2)</f>
        <v>9.1699999999999999</v>
      </c>
      <c r="K436" s="208" t="s">
        <v>132</v>
      </c>
      <c r="L436" s="36"/>
      <c r="M436" s="212" t="s">
        <v>1</v>
      </c>
      <c r="N436" s="213" t="s">
        <v>40</v>
      </c>
      <c r="O436" s="214">
        <v>0.012999999999999999</v>
      </c>
      <c r="P436" s="214">
        <f>O436*H436</f>
        <v>0.0195</v>
      </c>
      <c r="Q436" s="214">
        <v>0</v>
      </c>
      <c r="R436" s="214">
        <f>Q436*H436</f>
        <v>0</v>
      </c>
      <c r="S436" s="214">
        <v>0.02</v>
      </c>
      <c r="T436" s="215">
        <f>S436*H436</f>
        <v>0.029999999999999999</v>
      </c>
      <c r="AR436" s="216" t="s">
        <v>133</v>
      </c>
      <c r="AT436" s="216" t="s">
        <v>128</v>
      </c>
      <c r="AU436" s="216" t="s">
        <v>84</v>
      </c>
      <c r="AY436" s="16" t="s">
        <v>126</v>
      </c>
      <c r="BE436" s="217">
        <f>IF(N436="základní",J436,0)</f>
        <v>9.1699999999999999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6" t="s">
        <v>82</v>
      </c>
      <c r="BK436" s="217">
        <f>ROUND(I436*H436,2)</f>
        <v>9.1699999999999999</v>
      </c>
      <c r="BL436" s="16" t="s">
        <v>133</v>
      </c>
      <c r="BM436" s="216" t="s">
        <v>621</v>
      </c>
    </row>
    <row r="437" s="12" customFormat="1">
      <c r="B437" s="218"/>
      <c r="C437" s="219"/>
      <c r="D437" s="220" t="s">
        <v>135</v>
      </c>
      <c r="E437" s="221" t="s">
        <v>1</v>
      </c>
      <c r="F437" s="222" t="s">
        <v>565</v>
      </c>
      <c r="G437" s="219"/>
      <c r="H437" s="221" t="s">
        <v>1</v>
      </c>
      <c r="I437" s="219"/>
      <c r="J437" s="219"/>
      <c r="K437" s="219"/>
      <c r="L437" s="223"/>
      <c r="M437" s="224"/>
      <c r="N437" s="225"/>
      <c r="O437" s="225"/>
      <c r="P437" s="225"/>
      <c r="Q437" s="225"/>
      <c r="R437" s="225"/>
      <c r="S437" s="225"/>
      <c r="T437" s="226"/>
      <c r="AT437" s="227" t="s">
        <v>135</v>
      </c>
      <c r="AU437" s="227" t="s">
        <v>84</v>
      </c>
      <c r="AV437" s="12" t="s">
        <v>82</v>
      </c>
      <c r="AW437" s="12" t="s">
        <v>31</v>
      </c>
      <c r="AX437" s="12" t="s">
        <v>75</v>
      </c>
      <c r="AY437" s="227" t="s">
        <v>126</v>
      </c>
    </row>
    <row r="438" s="13" customFormat="1">
      <c r="B438" s="228"/>
      <c r="C438" s="229"/>
      <c r="D438" s="220" t="s">
        <v>135</v>
      </c>
      <c r="E438" s="230" t="s">
        <v>1</v>
      </c>
      <c r="F438" s="231" t="s">
        <v>566</v>
      </c>
      <c r="G438" s="229"/>
      <c r="H438" s="232">
        <v>1.5</v>
      </c>
      <c r="I438" s="229"/>
      <c r="J438" s="229"/>
      <c r="K438" s="229"/>
      <c r="L438" s="233"/>
      <c r="M438" s="234"/>
      <c r="N438" s="235"/>
      <c r="O438" s="235"/>
      <c r="P438" s="235"/>
      <c r="Q438" s="235"/>
      <c r="R438" s="235"/>
      <c r="S438" s="235"/>
      <c r="T438" s="236"/>
      <c r="AT438" s="237" t="s">
        <v>135</v>
      </c>
      <c r="AU438" s="237" t="s">
        <v>84</v>
      </c>
      <c r="AV438" s="13" t="s">
        <v>84</v>
      </c>
      <c r="AW438" s="13" t="s">
        <v>31</v>
      </c>
      <c r="AX438" s="13" t="s">
        <v>75</v>
      </c>
      <c r="AY438" s="237" t="s">
        <v>126</v>
      </c>
    </row>
    <row r="439" s="14" customFormat="1">
      <c r="B439" s="238"/>
      <c r="C439" s="239"/>
      <c r="D439" s="220" t="s">
        <v>135</v>
      </c>
      <c r="E439" s="240" t="s">
        <v>1</v>
      </c>
      <c r="F439" s="241" t="s">
        <v>138</v>
      </c>
      <c r="G439" s="239"/>
      <c r="H439" s="242">
        <v>1.5</v>
      </c>
      <c r="I439" s="239"/>
      <c r="J439" s="239"/>
      <c r="K439" s="239"/>
      <c r="L439" s="243"/>
      <c r="M439" s="244"/>
      <c r="N439" s="245"/>
      <c r="O439" s="245"/>
      <c r="P439" s="245"/>
      <c r="Q439" s="245"/>
      <c r="R439" s="245"/>
      <c r="S439" s="245"/>
      <c r="T439" s="246"/>
      <c r="AT439" s="247" t="s">
        <v>135</v>
      </c>
      <c r="AU439" s="247" t="s">
        <v>84</v>
      </c>
      <c r="AV439" s="14" t="s">
        <v>133</v>
      </c>
      <c r="AW439" s="14" t="s">
        <v>31</v>
      </c>
      <c r="AX439" s="14" t="s">
        <v>82</v>
      </c>
      <c r="AY439" s="247" t="s">
        <v>126</v>
      </c>
    </row>
    <row r="440" s="1" customFormat="1" ht="24" customHeight="1">
      <c r="B440" s="31"/>
      <c r="C440" s="206" t="s">
        <v>589</v>
      </c>
      <c r="D440" s="206" t="s">
        <v>128</v>
      </c>
      <c r="E440" s="207" t="s">
        <v>622</v>
      </c>
      <c r="F440" s="208" t="s">
        <v>623</v>
      </c>
      <c r="G440" s="209" t="s">
        <v>202</v>
      </c>
      <c r="H440" s="210">
        <v>1</v>
      </c>
      <c r="I440" s="211">
        <v>366</v>
      </c>
      <c r="J440" s="211">
        <f>ROUND(I440*H440,2)</f>
        <v>366</v>
      </c>
      <c r="K440" s="208" t="s">
        <v>132</v>
      </c>
      <c r="L440" s="36"/>
      <c r="M440" s="212" t="s">
        <v>1</v>
      </c>
      <c r="N440" s="213" t="s">
        <v>40</v>
      </c>
      <c r="O440" s="214">
        <v>0.55700000000000005</v>
      </c>
      <c r="P440" s="214">
        <f>O440*H440</f>
        <v>0.55700000000000005</v>
      </c>
      <c r="Q440" s="214">
        <v>0</v>
      </c>
      <c r="R440" s="214">
        <f>Q440*H440</f>
        <v>0</v>
      </c>
      <c r="S440" s="214">
        <v>0.082000000000000003</v>
      </c>
      <c r="T440" s="215">
        <f>S440*H440</f>
        <v>0.082000000000000003</v>
      </c>
      <c r="AR440" s="216" t="s">
        <v>133</v>
      </c>
      <c r="AT440" s="216" t="s">
        <v>128</v>
      </c>
      <c r="AU440" s="216" t="s">
        <v>84</v>
      </c>
      <c r="AY440" s="16" t="s">
        <v>126</v>
      </c>
      <c r="BE440" s="217">
        <f>IF(N440="základní",J440,0)</f>
        <v>366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6" t="s">
        <v>82</v>
      </c>
      <c r="BK440" s="217">
        <f>ROUND(I440*H440,2)</f>
        <v>366</v>
      </c>
      <c r="BL440" s="16" t="s">
        <v>133</v>
      </c>
      <c r="BM440" s="216" t="s">
        <v>624</v>
      </c>
    </row>
    <row r="441" s="12" customFormat="1">
      <c r="B441" s="218"/>
      <c r="C441" s="219"/>
      <c r="D441" s="220" t="s">
        <v>135</v>
      </c>
      <c r="E441" s="221" t="s">
        <v>1</v>
      </c>
      <c r="F441" s="222" t="s">
        <v>324</v>
      </c>
      <c r="G441" s="219"/>
      <c r="H441" s="221" t="s">
        <v>1</v>
      </c>
      <c r="I441" s="219"/>
      <c r="J441" s="219"/>
      <c r="K441" s="219"/>
      <c r="L441" s="223"/>
      <c r="M441" s="224"/>
      <c r="N441" s="225"/>
      <c r="O441" s="225"/>
      <c r="P441" s="225"/>
      <c r="Q441" s="225"/>
      <c r="R441" s="225"/>
      <c r="S441" s="225"/>
      <c r="T441" s="226"/>
      <c r="AT441" s="227" t="s">
        <v>135</v>
      </c>
      <c r="AU441" s="227" t="s">
        <v>84</v>
      </c>
      <c r="AV441" s="12" t="s">
        <v>82</v>
      </c>
      <c r="AW441" s="12" t="s">
        <v>31</v>
      </c>
      <c r="AX441" s="12" t="s">
        <v>75</v>
      </c>
      <c r="AY441" s="227" t="s">
        <v>126</v>
      </c>
    </row>
    <row r="442" s="13" customFormat="1">
      <c r="B442" s="228"/>
      <c r="C442" s="229"/>
      <c r="D442" s="220" t="s">
        <v>135</v>
      </c>
      <c r="E442" s="230" t="s">
        <v>1</v>
      </c>
      <c r="F442" s="231" t="s">
        <v>82</v>
      </c>
      <c r="G442" s="229"/>
      <c r="H442" s="232">
        <v>1</v>
      </c>
      <c r="I442" s="229"/>
      <c r="J442" s="229"/>
      <c r="K442" s="229"/>
      <c r="L442" s="233"/>
      <c r="M442" s="234"/>
      <c r="N442" s="235"/>
      <c r="O442" s="235"/>
      <c r="P442" s="235"/>
      <c r="Q442" s="235"/>
      <c r="R442" s="235"/>
      <c r="S442" s="235"/>
      <c r="T442" s="236"/>
      <c r="AT442" s="237" t="s">
        <v>135</v>
      </c>
      <c r="AU442" s="237" t="s">
        <v>84</v>
      </c>
      <c r="AV442" s="13" t="s">
        <v>84</v>
      </c>
      <c r="AW442" s="13" t="s">
        <v>31</v>
      </c>
      <c r="AX442" s="13" t="s">
        <v>75</v>
      </c>
      <c r="AY442" s="237" t="s">
        <v>126</v>
      </c>
    </row>
    <row r="443" s="14" customFormat="1">
      <c r="B443" s="238"/>
      <c r="C443" s="239"/>
      <c r="D443" s="220" t="s">
        <v>135</v>
      </c>
      <c r="E443" s="240" t="s">
        <v>1</v>
      </c>
      <c r="F443" s="241" t="s">
        <v>138</v>
      </c>
      <c r="G443" s="239"/>
      <c r="H443" s="242">
        <v>1</v>
      </c>
      <c r="I443" s="239"/>
      <c r="J443" s="239"/>
      <c r="K443" s="239"/>
      <c r="L443" s="243"/>
      <c r="M443" s="244"/>
      <c r="N443" s="245"/>
      <c r="O443" s="245"/>
      <c r="P443" s="245"/>
      <c r="Q443" s="245"/>
      <c r="R443" s="245"/>
      <c r="S443" s="245"/>
      <c r="T443" s="246"/>
      <c r="AT443" s="247" t="s">
        <v>135</v>
      </c>
      <c r="AU443" s="247" t="s">
        <v>84</v>
      </c>
      <c r="AV443" s="14" t="s">
        <v>133</v>
      </c>
      <c r="AW443" s="14" t="s">
        <v>31</v>
      </c>
      <c r="AX443" s="14" t="s">
        <v>82</v>
      </c>
      <c r="AY443" s="247" t="s">
        <v>126</v>
      </c>
    </row>
    <row r="444" s="1" customFormat="1" ht="24" customHeight="1">
      <c r="B444" s="31"/>
      <c r="C444" s="206" t="s">
        <v>625</v>
      </c>
      <c r="D444" s="206" t="s">
        <v>128</v>
      </c>
      <c r="E444" s="207" t="s">
        <v>626</v>
      </c>
      <c r="F444" s="208" t="s">
        <v>627</v>
      </c>
      <c r="G444" s="209" t="s">
        <v>202</v>
      </c>
      <c r="H444" s="210">
        <v>1</v>
      </c>
      <c r="I444" s="211">
        <v>49.200000000000003</v>
      </c>
      <c r="J444" s="211">
        <f>ROUND(I444*H444,2)</f>
        <v>49.200000000000003</v>
      </c>
      <c r="K444" s="208" t="s">
        <v>132</v>
      </c>
      <c r="L444" s="36"/>
      <c r="M444" s="212" t="s">
        <v>1</v>
      </c>
      <c r="N444" s="213" t="s">
        <v>40</v>
      </c>
      <c r="O444" s="214">
        <v>0.17399999999999999</v>
      </c>
      <c r="P444" s="214">
        <f>O444*H444</f>
        <v>0.17399999999999999</v>
      </c>
      <c r="Q444" s="214">
        <v>0</v>
      </c>
      <c r="R444" s="214">
        <f>Q444*H444</f>
        <v>0</v>
      </c>
      <c r="S444" s="214">
        <v>0.0040000000000000001</v>
      </c>
      <c r="T444" s="215">
        <f>S444*H444</f>
        <v>0.0040000000000000001</v>
      </c>
      <c r="AR444" s="216" t="s">
        <v>133</v>
      </c>
      <c r="AT444" s="216" t="s">
        <v>128</v>
      </c>
      <c r="AU444" s="216" t="s">
        <v>84</v>
      </c>
      <c r="AY444" s="16" t="s">
        <v>126</v>
      </c>
      <c r="BE444" s="217">
        <f>IF(N444="základní",J444,0)</f>
        <v>49.200000000000003</v>
      </c>
      <c r="BF444" s="217">
        <f>IF(N444="snížená",J444,0)</f>
        <v>0</v>
      </c>
      <c r="BG444" s="217">
        <f>IF(N444="zákl. přenesená",J444,0)</f>
        <v>0</v>
      </c>
      <c r="BH444" s="217">
        <f>IF(N444="sníž. přenesená",J444,0)</f>
        <v>0</v>
      </c>
      <c r="BI444" s="217">
        <f>IF(N444="nulová",J444,0)</f>
        <v>0</v>
      </c>
      <c r="BJ444" s="16" t="s">
        <v>82</v>
      </c>
      <c r="BK444" s="217">
        <f>ROUND(I444*H444,2)</f>
        <v>49.200000000000003</v>
      </c>
      <c r="BL444" s="16" t="s">
        <v>133</v>
      </c>
      <c r="BM444" s="216" t="s">
        <v>628</v>
      </c>
    </row>
    <row r="445" s="12" customFormat="1">
      <c r="B445" s="218"/>
      <c r="C445" s="219"/>
      <c r="D445" s="220" t="s">
        <v>135</v>
      </c>
      <c r="E445" s="221" t="s">
        <v>1</v>
      </c>
      <c r="F445" s="222" t="s">
        <v>629</v>
      </c>
      <c r="G445" s="219"/>
      <c r="H445" s="221" t="s">
        <v>1</v>
      </c>
      <c r="I445" s="219"/>
      <c r="J445" s="219"/>
      <c r="K445" s="219"/>
      <c r="L445" s="223"/>
      <c r="M445" s="224"/>
      <c r="N445" s="225"/>
      <c r="O445" s="225"/>
      <c r="P445" s="225"/>
      <c r="Q445" s="225"/>
      <c r="R445" s="225"/>
      <c r="S445" s="225"/>
      <c r="T445" s="226"/>
      <c r="AT445" s="227" t="s">
        <v>135</v>
      </c>
      <c r="AU445" s="227" t="s">
        <v>84</v>
      </c>
      <c r="AV445" s="12" t="s">
        <v>82</v>
      </c>
      <c r="AW445" s="12" t="s">
        <v>31</v>
      </c>
      <c r="AX445" s="12" t="s">
        <v>75</v>
      </c>
      <c r="AY445" s="227" t="s">
        <v>126</v>
      </c>
    </row>
    <row r="446" s="13" customFormat="1">
      <c r="B446" s="228"/>
      <c r="C446" s="229"/>
      <c r="D446" s="220" t="s">
        <v>135</v>
      </c>
      <c r="E446" s="230" t="s">
        <v>1</v>
      </c>
      <c r="F446" s="231" t="s">
        <v>82</v>
      </c>
      <c r="G446" s="229"/>
      <c r="H446" s="232">
        <v>1</v>
      </c>
      <c r="I446" s="229"/>
      <c r="J446" s="229"/>
      <c r="K446" s="229"/>
      <c r="L446" s="233"/>
      <c r="M446" s="234"/>
      <c r="N446" s="235"/>
      <c r="O446" s="235"/>
      <c r="P446" s="235"/>
      <c r="Q446" s="235"/>
      <c r="R446" s="235"/>
      <c r="S446" s="235"/>
      <c r="T446" s="236"/>
      <c r="AT446" s="237" t="s">
        <v>135</v>
      </c>
      <c r="AU446" s="237" t="s">
        <v>84</v>
      </c>
      <c r="AV446" s="13" t="s">
        <v>84</v>
      </c>
      <c r="AW446" s="13" t="s">
        <v>31</v>
      </c>
      <c r="AX446" s="13" t="s">
        <v>75</v>
      </c>
      <c r="AY446" s="237" t="s">
        <v>126</v>
      </c>
    </row>
    <row r="447" s="14" customFormat="1">
      <c r="B447" s="238"/>
      <c r="C447" s="239"/>
      <c r="D447" s="220" t="s">
        <v>135</v>
      </c>
      <c r="E447" s="240" t="s">
        <v>1</v>
      </c>
      <c r="F447" s="241" t="s">
        <v>138</v>
      </c>
      <c r="G447" s="239"/>
      <c r="H447" s="242">
        <v>1</v>
      </c>
      <c r="I447" s="239"/>
      <c r="J447" s="239"/>
      <c r="K447" s="239"/>
      <c r="L447" s="243"/>
      <c r="M447" s="244"/>
      <c r="N447" s="245"/>
      <c r="O447" s="245"/>
      <c r="P447" s="245"/>
      <c r="Q447" s="245"/>
      <c r="R447" s="245"/>
      <c r="S447" s="245"/>
      <c r="T447" s="246"/>
      <c r="AT447" s="247" t="s">
        <v>135</v>
      </c>
      <c r="AU447" s="247" t="s">
        <v>84</v>
      </c>
      <c r="AV447" s="14" t="s">
        <v>133</v>
      </c>
      <c r="AW447" s="14" t="s">
        <v>31</v>
      </c>
      <c r="AX447" s="14" t="s">
        <v>82</v>
      </c>
      <c r="AY447" s="247" t="s">
        <v>126</v>
      </c>
    </row>
    <row r="448" s="1" customFormat="1" ht="24" customHeight="1">
      <c r="B448" s="31"/>
      <c r="C448" s="206" t="s">
        <v>630</v>
      </c>
      <c r="D448" s="206" t="s">
        <v>128</v>
      </c>
      <c r="E448" s="207" t="s">
        <v>626</v>
      </c>
      <c r="F448" s="208" t="s">
        <v>627</v>
      </c>
      <c r="G448" s="209" t="s">
        <v>202</v>
      </c>
      <c r="H448" s="210">
        <v>1</v>
      </c>
      <c r="I448" s="211">
        <v>49.200000000000003</v>
      </c>
      <c r="J448" s="211">
        <f>ROUND(I448*H448,2)</f>
        <v>49.200000000000003</v>
      </c>
      <c r="K448" s="208" t="s">
        <v>132</v>
      </c>
      <c r="L448" s="36"/>
      <c r="M448" s="212" t="s">
        <v>1</v>
      </c>
      <c r="N448" s="213" t="s">
        <v>40</v>
      </c>
      <c r="O448" s="214">
        <v>0.17399999999999999</v>
      </c>
      <c r="P448" s="214">
        <f>O448*H448</f>
        <v>0.17399999999999999</v>
      </c>
      <c r="Q448" s="214">
        <v>0</v>
      </c>
      <c r="R448" s="214">
        <f>Q448*H448</f>
        <v>0</v>
      </c>
      <c r="S448" s="214">
        <v>0.0040000000000000001</v>
      </c>
      <c r="T448" s="215">
        <f>S448*H448</f>
        <v>0.0040000000000000001</v>
      </c>
      <c r="AR448" s="216" t="s">
        <v>133</v>
      </c>
      <c r="AT448" s="216" t="s">
        <v>128</v>
      </c>
      <c r="AU448" s="216" t="s">
        <v>84</v>
      </c>
      <c r="AY448" s="16" t="s">
        <v>126</v>
      </c>
      <c r="BE448" s="217">
        <f>IF(N448="základní",J448,0)</f>
        <v>49.200000000000003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6" t="s">
        <v>82</v>
      </c>
      <c r="BK448" s="217">
        <f>ROUND(I448*H448,2)</f>
        <v>49.200000000000003</v>
      </c>
      <c r="BL448" s="16" t="s">
        <v>133</v>
      </c>
      <c r="BM448" s="216" t="s">
        <v>631</v>
      </c>
    </row>
    <row r="449" s="12" customFormat="1">
      <c r="B449" s="218"/>
      <c r="C449" s="219"/>
      <c r="D449" s="220" t="s">
        <v>135</v>
      </c>
      <c r="E449" s="221" t="s">
        <v>1</v>
      </c>
      <c r="F449" s="222" t="s">
        <v>632</v>
      </c>
      <c r="G449" s="219"/>
      <c r="H449" s="221" t="s">
        <v>1</v>
      </c>
      <c r="I449" s="219"/>
      <c r="J449" s="219"/>
      <c r="K449" s="219"/>
      <c r="L449" s="223"/>
      <c r="M449" s="224"/>
      <c r="N449" s="225"/>
      <c r="O449" s="225"/>
      <c r="P449" s="225"/>
      <c r="Q449" s="225"/>
      <c r="R449" s="225"/>
      <c r="S449" s="225"/>
      <c r="T449" s="226"/>
      <c r="AT449" s="227" t="s">
        <v>135</v>
      </c>
      <c r="AU449" s="227" t="s">
        <v>84</v>
      </c>
      <c r="AV449" s="12" t="s">
        <v>82</v>
      </c>
      <c r="AW449" s="12" t="s">
        <v>31</v>
      </c>
      <c r="AX449" s="12" t="s">
        <v>75</v>
      </c>
      <c r="AY449" s="227" t="s">
        <v>126</v>
      </c>
    </row>
    <row r="450" s="13" customFormat="1">
      <c r="B450" s="228"/>
      <c r="C450" s="229"/>
      <c r="D450" s="220" t="s">
        <v>135</v>
      </c>
      <c r="E450" s="230" t="s">
        <v>1</v>
      </c>
      <c r="F450" s="231" t="s">
        <v>82</v>
      </c>
      <c r="G450" s="229"/>
      <c r="H450" s="232">
        <v>1</v>
      </c>
      <c r="I450" s="229"/>
      <c r="J450" s="229"/>
      <c r="K450" s="229"/>
      <c r="L450" s="233"/>
      <c r="M450" s="234"/>
      <c r="N450" s="235"/>
      <c r="O450" s="235"/>
      <c r="P450" s="235"/>
      <c r="Q450" s="235"/>
      <c r="R450" s="235"/>
      <c r="S450" s="235"/>
      <c r="T450" s="236"/>
      <c r="AT450" s="237" t="s">
        <v>135</v>
      </c>
      <c r="AU450" s="237" t="s">
        <v>84</v>
      </c>
      <c r="AV450" s="13" t="s">
        <v>84</v>
      </c>
      <c r="AW450" s="13" t="s">
        <v>31</v>
      </c>
      <c r="AX450" s="13" t="s">
        <v>75</v>
      </c>
      <c r="AY450" s="237" t="s">
        <v>126</v>
      </c>
    </row>
    <row r="451" s="14" customFormat="1">
      <c r="B451" s="238"/>
      <c r="C451" s="239"/>
      <c r="D451" s="220" t="s">
        <v>135</v>
      </c>
      <c r="E451" s="240" t="s">
        <v>1</v>
      </c>
      <c r="F451" s="241" t="s">
        <v>138</v>
      </c>
      <c r="G451" s="239"/>
      <c r="H451" s="242">
        <v>1</v>
      </c>
      <c r="I451" s="239"/>
      <c r="J451" s="239"/>
      <c r="K451" s="239"/>
      <c r="L451" s="243"/>
      <c r="M451" s="244"/>
      <c r="N451" s="245"/>
      <c r="O451" s="245"/>
      <c r="P451" s="245"/>
      <c r="Q451" s="245"/>
      <c r="R451" s="245"/>
      <c r="S451" s="245"/>
      <c r="T451" s="246"/>
      <c r="AT451" s="247" t="s">
        <v>135</v>
      </c>
      <c r="AU451" s="247" t="s">
        <v>84</v>
      </c>
      <c r="AV451" s="14" t="s">
        <v>133</v>
      </c>
      <c r="AW451" s="14" t="s">
        <v>31</v>
      </c>
      <c r="AX451" s="14" t="s">
        <v>82</v>
      </c>
      <c r="AY451" s="247" t="s">
        <v>126</v>
      </c>
    </row>
    <row r="452" s="11" customFormat="1" ht="22.8" customHeight="1">
      <c r="B452" s="191"/>
      <c r="C452" s="192"/>
      <c r="D452" s="193" t="s">
        <v>74</v>
      </c>
      <c r="E452" s="204" t="s">
        <v>222</v>
      </c>
      <c r="F452" s="204" t="s">
        <v>223</v>
      </c>
      <c r="G452" s="192"/>
      <c r="H452" s="192"/>
      <c r="I452" s="192"/>
      <c r="J452" s="205">
        <f>BK452</f>
        <v>5.0700000000000003</v>
      </c>
      <c r="K452" s="192"/>
      <c r="L452" s="196"/>
      <c r="M452" s="197"/>
      <c r="N452" s="198"/>
      <c r="O452" s="198"/>
      <c r="P452" s="199">
        <f>SUM(P453:P464)</f>
        <v>0.0049880000000000002</v>
      </c>
      <c r="Q452" s="198"/>
      <c r="R452" s="199">
        <f>SUM(R453:R464)</f>
        <v>0</v>
      </c>
      <c r="S452" s="198"/>
      <c r="T452" s="200">
        <f>SUM(T453:T464)</f>
        <v>0</v>
      </c>
      <c r="AR452" s="201" t="s">
        <v>82</v>
      </c>
      <c r="AT452" s="202" t="s">
        <v>74</v>
      </c>
      <c r="AU452" s="202" t="s">
        <v>82</v>
      </c>
      <c r="AY452" s="201" t="s">
        <v>126</v>
      </c>
      <c r="BK452" s="203">
        <f>SUM(BK453:BK464)</f>
        <v>5.0700000000000003</v>
      </c>
    </row>
    <row r="453" s="1" customFormat="1" ht="16.5" customHeight="1">
      <c r="B453" s="31"/>
      <c r="C453" s="206" t="s">
        <v>633</v>
      </c>
      <c r="D453" s="206" t="s">
        <v>128</v>
      </c>
      <c r="E453" s="207" t="s">
        <v>244</v>
      </c>
      <c r="F453" s="208" t="s">
        <v>245</v>
      </c>
      <c r="G453" s="209" t="s">
        <v>227</v>
      </c>
      <c r="H453" s="210">
        <v>0.0040000000000000001</v>
      </c>
      <c r="I453" s="211">
        <v>599</v>
      </c>
      <c r="J453" s="211">
        <f>ROUND(I453*H453,2)</f>
        <v>2.3999999999999999</v>
      </c>
      <c r="K453" s="208" t="s">
        <v>132</v>
      </c>
      <c r="L453" s="36"/>
      <c r="M453" s="212" t="s">
        <v>1</v>
      </c>
      <c r="N453" s="213" t="s">
        <v>40</v>
      </c>
      <c r="O453" s="214">
        <v>0.83499999999999996</v>
      </c>
      <c r="P453" s="214">
        <f>O453*H453</f>
        <v>0.0033400000000000001</v>
      </c>
      <c r="Q453" s="214">
        <v>0</v>
      </c>
      <c r="R453" s="214">
        <f>Q453*H453</f>
        <v>0</v>
      </c>
      <c r="S453" s="214">
        <v>0</v>
      </c>
      <c r="T453" s="215">
        <f>S453*H453</f>
        <v>0</v>
      </c>
      <c r="AR453" s="216" t="s">
        <v>133</v>
      </c>
      <c r="AT453" s="216" t="s">
        <v>128</v>
      </c>
      <c r="AU453" s="216" t="s">
        <v>84</v>
      </c>
      <c r="AY453" s="16" t="s">
        <v>126</v>
      </c>
      <c r="BE453" s="217">
        <f>IF(N453="základní",J453,0)</f>
        <v>2.3999999999999999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6" t="s">
        <v>82</v>
      </c>
      <c r="BK453" s="217">
        <f>ROUND(I453*H453,2)</f>
        <v>2.3999999999999999</v>
      </c>
      <c r="BL453" s="16" t="s">
        <v>133</v>
      </c>
      <c r="BM453" s="216" t="s">
        <v>634</v>
      </c>
    </row>
    <row r="454" s="12" customFormat="1">
      <c r="B454" s="218"/>
      <c r="C454" s="219"/>
      <c r="D454" s="220" t="s">
        <v>135</v>
      </c>
      <c r="E454" s="221" t="s">
        <v>1</v>
      </c>
      <c r="F454" s="222" t="s">
        <v>635</v>
      </c>
      <c r="G454" s="219"/>
      <c r="H454" s="221" t="s">
        <v>1</v>
      </c>
      <c r="I454" s="219"/>
      <c r="J454" s="219"/>
      <c r="K454" s="219"/>
      <c r="L454" s="223"/>
      <c r="M454" s="224"/>
      <c r="N454" s="225"/>
      <c r="O454" s="225"/>
      <c r="P454" s="225"/>
      <c r="Q454" s="225"/>
      <c r="R454" s="225"/>
      <c r="S454" s="225"/>
      <c r="T454" s="226"/>
      <c r="AT454" s="227" t="s">
        <v>135</v>
      </c>
      <c r="AU454" s="227" t="s">
        <v>84</v>
      </c>
      <c r="AV454" s="12" t="s">
        <v>82</v>
      </c>
      <c r="AW454" s="12" t="s">
        <v>31</v>
      </c>
      <c r="AX454" s="12" t="s">
        <v>75</v>
      </c>
      <c r="AY454" s="227" t="s">
        <v>126</v>
      </c>
    </row>
    <row r="455" s="13" customFormat="1">
      <c r="B455" s="228"/>
      <c r="C455" s="229"/>
      <c r="D455" s="220" t="s">
        <v>135</v>
      </c>
      <c r="E455" s="230" t="s">
        <v>1</v>
      </c>
      <c r="F455" s="231" t="s">
        <v>636</v>
      </c>
      <c r="G455" s="229"/>
      <c r="H455" s="232">
        <v>0.0040000000000000001</v>
      </c>
      <c r="I455" s="229"/>
      <c r="J455" s="229"/>
      <c r="K455" s="229"/>
      <c r="L455" s="233"/>
      <c r="M455" s="234"/>
      <c r="N455" s="235"/>
      <c r="O455" s="235"/>
      <c r="P455" s="235"/>
      <c r="Q455" s="235"/>
      <c r="R455" s="235"/>
      <c r="S455" s="235"/>
      <c r="T455" s="236"/>
      <c r="AT455" s="237" t="s">
        <v>135</v>
      </c>
      <c r="AU455" s="237" t="s">
        <v>84</v>
      </c>
      <c r="AV455" s="13" t="s">
        <v>84</v>
      </c>
      <c r="AW455" s="13" t="s">
        <v>31</v>
      </c>
      <c r="AX455" s="13" t="s">
        <v>75</v>
      </c>
      <c r="AY455" s="237" t="s">
        <v>126</v>
      </c>
    </row>
    <row r="456" s="14" customFormat="1">
      <c r="B456" s="238"/>
      <c r="C456" s="239"/>
      <c r="D456" s="220" t="s">
        <v>135</v>
      </c>
      <c r="E456" s="240" t="s">
        <v>1</v>
      </c>
      <c r="F456" s="241" t="s">
        <v>138</v>
      </c>
      <c r="G456" s="239"/>
      <c r="H456" s="242">
        <v>0.0040000000000000001</v>
      </c>
      <c r="I456" s="239"/>
      <c r="J456" s="239"/>
      <c r="K456" s="239"/>
      <c r="L456" s="243"/>
      <c r="M456" s="244"/>
      <c r="N456" s="245"/>
      <c r="O456" s="245"/>
      <c r="P456" s="245"/>
      <c r="Q456" s="245"/>
      <c r="R456" s="245"/>
      <c r="S456" s="245"/>
      <c r="T456" s="246"/>
      <c r="AT456" s="247" t="s">
        <v>135</v>
      </c>
      <c r="AU456" s="247" t="s">
        <v>84</v>
      </c>
      <c r="AV456" s="14" t="s">
        <v>133</v>
      </c>
      <c r="AW456" s="14" t="s">
        <v>31</v>
      </c>
      <c r="AX456" s="14" t="s">
        <v>82</v>
      </c>
      <c r="AY456" s="247" t="s">
        <v>126</v>
      </c>
    </row>
    <row r="457" s="1" customFormat="1" ht="24" customHeight="1">
      <c r="B457" s="31"/>
      <c r="C457" s="206" t="s">
        <v>637</v>
      </c>
      <c r="D457" s="206" t="s">
        <v>128</v>
      </c>
      <c r="E457" s="207" t="s">
        <v>250</v>
      </c>
      <c r="F457" s="208" t="s">
        <v>251</v>
      </c>
      <c r="G457" s="209" t="s">
        <v>227</v>
      </c>
      <c r="H457" s="210">
        <v>0.035999999999999997</v>
      </c>
      <c r="I457" s="211">
        <v>17.300000000000001</v>
      </c>
      <c r="J457" s="211">
        <f>ROUND(I457*H457,2)</f>
        <v>0.62</v>
      </c>
      <c r="K457" s="208" t="s">
        <v>132</v>
      </c>
      <c r="L457" s="36"/>
      <c r="M457" s="212" t="s">
        <v>1</v>
      </c>
      <c r="N457" s="213" t="s">
        <v>40</v>
      </c>
      <c r="O457" s="214">
        <v>0.0040000000000000001</v>
      </c>
      <c r="P457" s="214">
        <f>O457*H457</f>
        <v>0.000144</v>
      </c>
      <c r="Q457" s="214">
        <v>0</v>
      </c>
      <c r="R457" s="214">
        <f>Q457*H457</f>
        <v>0</v>
      </c>
      <c r="S457" s="214">
        <v>0</v>
      </c>
      <c r="T457" s="215">
        <f>S457*H457</f>
        <v>0</v>
      </c>
      <c r="AR457" s="216" t="s">
        <v>133</v>
      </c>
      <c r="AT457" s="216" t="s">
        <v>128</v>
      </c>
      <c r="AU457" s="216" t="s">
        <v>84</v>
      </c>
      <c r="AY457" s="16" t="s">
        <v>126</v>
      </c>
      <c r="BE457" s="217">
        <f>IF(N457="základní",J457,0)</f>
        <v>0.62</v>
      </c>
      <c r="BF457" s="217">
        <f>IF(N457="snížená",J457,0)</f>
        <v>0</v>
      </c>
      <c r="BG457" s="217">
        <f>IF(N457="zákl. přenesená",J457,0)</f>
        <v>0</v>
      </c>
      <c r="BH457" s="217">
        <f>IF(N457="sníž. přenesená",J457,0)</f>
        <v>0</v>
      </c>
      <c r="BI457" s="217">
        <f>IF(N457="nulová",J457,0)</f>
        <v>0</v>
      </c>
      <c r="BJ457" s="16" t="s">
        <v>82</v>
      </c>
      <c r="BK457" s="217">
        <f>ROUND(I457*H457,2)</f>
        <v>0.62</v>
      </c>
      <c r="BL457" s="16" t="s">
        <v>133</v>
      </c>
      <c r="BM457" s="216" t="s">
        <v>638</v>
      </c>
    </row>
    <row r="458" s="12" customFormat="1">
      <c r="B458" s="218"/>
      <c r="C458" s="219"/>
      <c r="D458" s="220" t="s">
        <v>135</v>
      </c>
      <c r="E458" s="221" t="s">
        <v>1</v>
      </c>
      <c r="F458" s="222" t="s">
        <v>639</v>
      </c>
      <c r="G458" s="219"/>
      <c r="H458" s="221" t="s">
        <v>1</v>
      </c>
      <c r="I458" s="219"/>
      <c r="J458" s="219"/>
      <c r="K458" s="219"/>
      <c r="L458" s="223"/>
      <c r="M458" s="224"/>
      <c r="N458" s="225"/>
      <c r="O458" s="225"/>
      <c r="P458" s="225"/>
      <c r="Q458" s="225"/>
      <c r="R458" s="225"/>
      <c r="S458" s="225"/>
      <c r="T458" s="226"/>
      <c r="AT458" s="227" t="s">
        <v>135</v>
      </c>
      <c r="AU458" s="227" t="s">
        <v>84</v>
      </c>
      <c r="AV458" s="12" t="s">
        <v>82</v>
      </c>
      <c r="AW458" s="12" t="s">
        <v>31</v>
      </c>
      <c r="AX458" s="12" t="s">
        <v>75</v>
      </c>
      <c r="AY458" s="227" t="s">
        <v>126</v>
      </c>
    </row>
    <row r="459" s="13" customFormat="1">
      <c r="B459" s="228"/>
      <c r="C459" s="229"/>
      <c r="D459" s="220" t="s">
        <v>135</v>
      </c>
      <c r="E459" s="230" t="s">
        <v>1</v>
      </c>
      <c r="F459" s="231" t="s">
        <v>640</v>
      </c>
      <c r="G459" s="229"/>
      <c r="H459" s="232">
        <v>0.035999999999999997</v>
      </c>
      <c r="I459" s="229"/>
      <c r="J459" s="229"/>
      <c r="K459" s="229"/>
      <c r="L459" s="233"/>
      <c r="M459" s="234"/>
      <c r="N459" s="235"/>
      <c r="O459" s="235"/>
      <c r="P459" s="235"/>
      <c r="Q459" s="235"/>
      <c r="R459" s="235"/>
      <c r="S459" s="235"/>
      <c r="T459" s="236"/>
      <c r="AT459" s="237" t="s">
        <v>135</v>
      </c>
      <c r="AU459" s="237" t="s">
        <v>84</v>
      </c>
      <c r="AV459" s="13" t="s">
        <v>84</v>
      </c>
      <c r="AW459" s="13" t="s">
        <v>31</v>
      </c>
      <c r="AX459" s="13" t="s">
        <v>75</v>
      </c>
      <c r="AY459" s="237" t="s">
        <v>126</v>
      </c>
    </row>
    <row r="460" s="14" customFormat="1">
      <c r="B460" s="238"/>
      <c r="C460" s="239"/>
      <c r="D460" s="220" t="s">
        <v>135</v>
      </c>
      <c r="E460" s="240" t="s">
        <v>1</v>
      </c>
      <c r="F460" s="241" t="s">
        <v>138</v>
      </c>
      <c r="G460" s="239"/>
      <c r="H460" s="242">
        <v>0.035999999999999997</v>
      </c>
      <c r="I460" s="239"/>
      <c r="J460" s="239"/>
      <c r="K460" s="239"/>
      <c r="L460" s="243"/>
      <c r="M460" s="244"/>
      <c r="N460" s="245"/>
      <c r="O460" s="245"/>
      <c r="P460" s="245"/>
      <c r="Q460" s="245"/>
      <c r="R460" s="245"/>
      <c r="S460" s="245"/>
      <c r="T460" s="246"/>
      <c r="AT460" s="247" t="s">
        <v>135</v>
      </c>
      <c r="AU460" s="247" t="s">
        <v>84</v>
      </c>
      <c r="AV460" s="14" t="s">
        <v>133</v>
      </c>
      <c r="AW460" s="14" t="s">
        <v>31</v>
      </c>
      <c r="AX460" s="14" t="s">
        <v>82</v>
      </c>
      <c r="AY460" s="247" t="s">
        <v>126</v>
      </c>
    </row>
    <row r="461" s="1" customFormat="1" ht="24" customHeight="1">
      <c r="B461" s="31"/>
      <c r="C461" s="206" t="s">
        <v>641</v>
      </c>
      <c r="D461" s="206" t="s">
        <v>128</v>
      </c>
      <c r="E461" s="207" t="s">
        <v>262</v>
      </c>
      <c r="F461" s="208" t="s">
        <v>263</v>
      </c>
      <c r="G461" s="209" t="s">
        <v>227</v>
      </c>
      <c r="H461" s="210">
        <v>0.0040000000000000001</v>
      </c>
      <c r="I461" s="211">
        <v>512</v>
      </c>
      <c r="J461" s="211">
        <f>ROUND(I461*H461,2)</f>
        <v>2.0499999999999998</v>
      </c>
      <c r="K461" s="208" t="s">
        <v>132</v>
      </c>
      <c r="L461" s="36"/>
      <c r="M461" s="212" t="s">
        <v>1</v>
      </c>
      <c r="N461" s="213" t="s">
        <v>40</v>
      </c>
      <c r="O461" s="214">
        <v>0.376</v>
      </c>
      <c r="P461" s="214">
        <f>O461*H461</f>
        <v>0.0015040000000000001</v>
      </c>
      <c r="Q461" s="214">
        <v>0</v>
      </c>
      <c r="R461" s="214">
        <f>Q461*H461</f>
        <v>0</v>
      </c>
      <c r="S461" s="214">
        <v>0</v>
      </c>
      <c r="T461" s="215">
        <f>S461*H461</f>
        <v>0</v>
      </c>
      <c r="AR461" s="216" t="s">
        <v>133</v>
      </c>
      <c r="AT461" s="216" t="s">
        <v>128</v>
      </c>
      <c r="AU461" s="216" t="s">
        <v>84</v>
      </c>
      <c r="AY461" s="16" t="s">
        <v>126</v>
      </c>
      <c r="BE461" s="217">
        <f>IF(N461="základní",J461,0)</f>
        <v>2.0499999999999998</v>
      </c>
      <c r="BF461" s="217">
        <f>IF(N461="snížená",J461,0)</f>
        <v>0</v>
      </c>
      <c r="BG461" s="217">
        <f>IF(N461="zákl. přenesená",J461,0)</f>
        <v>0</v>
      </c>
      <c r="BH461" s="217">
        <f>IF(N461="sníž. přenesená",J461,0)</f>
        <v>0</v>
      </c>
      <c r="BI461" s="217">
        <f>IF(N461="nulová",J461,0)</f>
        <v>0</v>
      </c>
      <c r="BJ461" s="16" t="s">
        <v>82</v>
      </c>
      <c r="BK461" s="217">
        <f>ROUND(I461*H461,2)</f>
        <v>2.0499999999999998</v>
      </c>
      <c r="BL461" s="16" t="s">
        <v>133</v>
      </c>
      <c r="BM461" s="216" t="s">
        <v>642</v>
      </c>
    </row>
    <row r="462" s="12" customFormat="1">
      <c r="B462" s="218"/>
      <c r="C462" s="219"/>
      <c r="D462" s="220" t="s">
        <v>135</v>
      </c>
      <c r="E462" s="221" t="s">
        <v>1</v>
      </c>
      <c r="F462" s="222" t="s">
        <v>635</v>
      </c>
      <c r="G462" s="219"/>
      <c r="H462" s="221" t="s">
        <v>1</v>
      </c>
      <c r="I462" s="219"/>
      <c r="J462" s="219"/>
      <c r="K462" s="219"/>
      <c r="L462" s="223"/>
      <c r="M462" s="224"/>
      <c r="N462" s="225"/>
      <c r="O462" s="225"/>
      <c r="P462" s="225"/>
      <c r="Q462" s="225"/>
      <c r="R462" s="225"/>
      <c r="S462" s="225"/>
      <c r="T462" s="226"/>
      <c r="AT462" s="227" t="s">
        <v>135</v>
      </c>
      <c r="AU462" s="227" t="s">
        <v>84</v>
      </c>
      <c r="AV462" s="12" t="s">
        <v>82</v>
      </c>
      <c r="AW462" s="12" t="s">
        <v>31</v>
      </c>
      <c r="AX462" s="12" t="s">
        <v>75</v>
      </c>
      <c r="AY462" s="227" t="s">
        <v>126</v>
      </c>
    </row>
    <row r="463" s="13" customFormat="1">
      <c r="B463" s="228"/>
      <c r="C463" s="229"/>
      <c r="D463" s="220" t="s">
        <v>135</v>
      </c>
      <c r="E463" s="230" t="s">
        <v>1</v>
      </c>
      <c r="F463" s="231" t="s">
        <v>636</v>
      </c>
      <c r="G463" s="229"/>
      <c r="H463" s="232">
        <v>0.0040000000000000001</v>
      </c>
      <c r="I463" s="229"/>
      <c r="J463" s="229"/>
      <c r="K463" s="229"/>
      <c r="L463" s="233"/>
      <c r="M463" s="234"/>
      <c r="N463" s="235"/>
      <c r="O463" s="235"/>
      <c r="P463" s="235"/>
      <c r="Q463" s="235"/>
      <c r="R463" s="235"/>
      <c r="S463" s="235"/>
      <c r="T463" s="236"/>
      <c r="AT463" s="237" t="s">
        <v>135</v>
      </c>
      <c r="AU463" s="237" t="s">
        <v>84</v>
      </c>
      <c r="AV463" s="13" t="s">
        <v>84</v>
      </c>
      <c r="AW463" s="13" t="s">
        <v>31</v>
      </c>
      <c r="AX463" s="13" t="s">
        <v>75</v>
      </c>
      <c r="AY463" s="237" t="s">
        <v>126</v>
      </c>
    </row>
    <row r="464" s="14" customFormat="1">
      <c r="B464" s="238"/>
      <c r="C464" s="239"/>
      <c r="D464" s="220" t="s">
        <v>135</v>
      </c>
      <c r="E464" s="240" t="s">
        <v>1</v>
      </c>
      <c r="F464" s="241" t="s">
        <v>138</v>
      </c>
      <c r="G464" s="239"/>
      <c r="H464" s="242">
        <v>0.0040000000000000001</v>
      </c>
      <c r="I464" s="239"/>
      <c r="J464" s="239"/>
      <c r="K464" s="239"/>
      <c r="L464" s="243"/>
      <c r="M464" s="244"/>
      <c r="N464" s="245"/>
      <c r="O464" s="245"/>
      <c r="P464" s="245"/>
      <c r="Q464" s="245"/>
      <c r="R464" s="245"/>
      <c r="S464" s="245"/>
      <c r="T464" s="246"/>
      <c r="AT464" s="247" t="s">
        <v>135</v>
      </c>
      <c r="AU464" s="247" t="s">
        <v>84</v>
      </c>
      <c r="AV464" s="14" t="s">
        <v>133</v>
      </c>
      <c r="AW464" s="14" t="s">
        <v>31</v>
      </c>
      <c r="AX464" s="14" t="s">
        <v>82</v>
      </c>
      <c r="AY464" s="247" t="s">
        <v>126</v>
      </c>
    </row>
    <row r="465" s="11" customFormat="1" ht="22.8" customHeight="1">
      <c r="B465" s="191"/>
      <c r="C465" s="192"/>
      <c r="D465" s="193" t="s">
        <v>74</v>
      </c>
      <c r="E465" s="204" t="s">
        <v>282</v>
      </c>
      <c r="F465" s="204" t="s">
        <v>283</v>
      </c>
      <c r="G465" s="192"/>
      <c r="H465" s="192"/>
      <c r="I465" s="192"/>
      <c r="J465" s="205">
        <f>BK465</f>
        <v>28472.189999999999</v>
      </c>
      <c r="K465" s="192"/>
      <c r="L465" s="196"/>
      <c r="M465" s="197"/>
      <c r="N465" s="198"/>
      <c r="O465" s="198"/>
      <c r="P465" s="199">
        <f>SUM(P466:P467)</f>
        <v>57.297864000000004</v>
      </c>
      <c r="Q465" s="198"/>
      <c r="R465" s="199">
        <f>SUM(R466:R467)</f>
        <v>0</v>
      </c>
      <c r="S465" s="198"/>
      <c r="T465" s="200">
        <f>SUM(T466:T467)</f>
        <v>0</v>
      </c>
      <c r="AR465" s="201" t="s">
        <v>82</v>
      </c>
      <c r="AT465" s="202" t="s">
        <v>74</v>
      </c>
      <c r="AU465" s="202" t="s">
        <v>82</v>
      </c>
      <c r="AY465" s="201" t="s">
        <v>126</v>
      </c>
      <c r="BK465" s="203">
        <f>SUM(BK466:BK467)</f>
        <v>28472.189999999999</v>
      </c>
    </row>
    <row r="466" s="1" customFormat="1" ht="24" customHeight="1">
      <c r="B466" s="31"/>
      <c r="C466" s="206" t="s">
        <v>643</v>
      </c>
      <c r="D466" s="206" t="s">
        <v>128</v>
      </c>
      <c r="E466" s="207" t="s">
        <v>285</v>
      </c>
      <c r="F466" s="208" t="s">
        <v>286</v>
      </c>
      <c r="G466" s="209" t="s">
        <v>227</v>
      </c>
      <c r="H466" s="210">
        <v>142.53200000000001</v>
      </c>
      <c r="I466" s="211">
        <v>192</v>
      </c>
      <c r="J466" s="211">
        <f>ROUND(I466*H466,2)</f>
        <v>27366.139999999999</v>
      </c>
      <c r="K466" s="208" t="s">
        <v>132</v>
      </c>
      <c r="L466" s="36"/>
      <c r="M466" s="212" t="s">
        <v>1</v>
      </c>
      <c r="N466" s="213" t="s">
        <v>40</v>
      </c>
      <c r="O466" s="214">
        <v>0.39700000000000002</v>
      </c>
      <c r="P466" s="214">
        <f>O466*H466</f>
        <v>56.585204000000004</v>
      </c>
      <c r="Q466" s="214">
        <v>0</v>
      </c>
      <c r="R466" s="214">
        <f>Q466*H466</f>
        <v>0</v>
      </c>
      <c r="S466" s="214">
        <v>0</v>
      </c>
      <c r="T466" s="215">
        <f>S466*H466</f>
        <v>0</v>
      </c>
      <c r="AR466" s="216" t="s">
        <v>133</v>
      </c>
      <c r="AT466" s="216" t="s">
        <v>128</v>
      </c>
      <c r="AU466" s="216" t="s">
        <v>84</v>
      </c>
      <c r="AY466" s="16" t="s">
        <v>126</v>
      </c>
      <c r="BE466" s="217">
        <f>IF(N466="základní",J466,0)</f>
        <v>27366.139999999999</v>
      </c>
      <c r="BF466" s="217">
        <f>IF(N466="snížená",J466,0)</f>
        <v>0</v>
      </c>
      <c r="BG466" s="217">
        <f>IF(N466="zákl. přenesená",J466,0)</f>
        <v>0</v>
      </c>
      <c r="BH466" s="217">
        <f>IF(N466="sníž. přenesená",J466,0)</f>
        <v>0</v>
      </c>
      <c r="BI466" s="217">
        <f>IF(N466="nulová",J466,0)</f>
        <v>0</v>
      </c>
      <c r="BJ466" s="16" t="s">
        <v>82</v>
      </c>
      <c r="BK466" s="217">
        <f>ROUND(I466*H466,2)</f>
        <v>27366.139999999999</v>
      </c>
      <c r="BL466" s="16" t="s">
        <v>133</v>
      </c>
      <c r="BM466" s="216" t="s">
        <v>644</v>
      </c>
    </row>
    <row r="467" s="1" customFormat="1" ht="24" customHeight="1">
      <c r="B467" s="31"/>
      <c r="C467" s="206" t="s">
        <v>645</v>
      </c>
      <c r="D467" s="206" t="s">
        <v>128</v>
      </c>
      <c r="E467" s="207" t="s">
        <v>289</v>
      </c>
      <c r="F467" s="208" t="s">
        <v>290</v>
      </c>
      <c r="G467" s="209" t="s">
        <v>227</v>
      </c>
      <c r="H467" s="210">
        <v>142.53200000000001</v>
      </c>
      <c r="I467" s="211">
        <v>7.7599999999999998</v>
      </c>
      <c r="J467" s="211">
        <f>ROUND(I467*H467,2)</f>
        <v>1106.05</v>
      </c>
      <c r="K467" s="208" t="s">
        <v>132</v>
      </c>
      <c r="L467" s="36"/>
      <c r="M467" s="248" t="s">
        <v>1</v>
      </c>
      <c r="N467" s="249" t="s">
        <v>40</v>
      </c>
      <c r="O467" s="250">
        <v>0.0050000000000000001</v>
      </c>
      <c r="P467" s="250">
        <f>O467*H467</f>
        <v>0.71266000000000007</v>
      </c>
      <c r="Q467" s="250">
        <v>0</v>
      </c>
      <c r="R467" s="250">
        <f>Q467*H467</f>
        <v>0</v>
      </c>
      <c r="S467" s="250">
        <v>0</v>
      </c>
      <c r="T467" s="251">
        <f>S467*H467</f>
        <v>0</v>
      </c>
      <c r="AR467" s="216" t="s">
        <v>133</v>
      </c>
      <c r="AT467" s="216" t="s">
        <v>128</v>
      </c>
      <c r="AU467" s="216" t="s">
        <v>84</v>
      </c>
      <c r="AY467" s="16" t="s">
        <v>126</v>
      </c>
      <c r="BE467" s="217">
        <f>IF(N467="základní",J467,0)</f>
        <v>1106.05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6" t="s">
        <v>82</v>
      </c>
      <c r="BK467" s="217">
        <f>ROUND(I467*H467,2)</f>
        <v>1106.05</v>
      </c>
      <c r="BL467" s="16" t="s">
        <v>133</v>
      </c>
      <c r="BM467" s="216" t="s">
        <v>646</v>
      </c>
    </row>
    <row r="468" s="1" customFormat="1" ht="6.96" customHeight="1">
      <c r="B468" s="53"/>
      <c r="C468" s="54"/>
      <c r="D468" s="54"/>
      <c r="E468" s="54"/>
      <c r="F468" s="54"/>
      <c r="G468" s="54"/>
      <c r="H468" s="54"/>
      <c r="I468" s="54"/>
      <c r="J468" s="54"/>
      <c r="K468" s="54"/>
      <c r="L468" s="36"/>
    </row>
  </sheetData>
  <sheetProtection sheet="1" autoFilter="0" formatColumns="0" formatRows="0" objects="1" scenarios="1" spinCount="100000" saltValue="m8ftnemHjlcLxN+VpZediUfQ240vReF4yipzO3kxMuiLjct8ySeD7jOpCz+5dglEGgYp5oIIpu52QvJNbqlgQw==" hashValue="anIcD0LqBgZiqfRb6ny7Fp3de6q+uiRRUDPT4BOGnm55Mpp0NtYWrI5aj7raY7g/eGpTQqcBNpHNd7qzLhpK7g==" algorithmName="SHA-512" password="CC35"/>
  <autoFilter ref="C126:K46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21"/>
    </row>
    <row r="2" ht="36.96" customHeight="1">
      <c r="L2"/>
      <c r="AT2" s="16" t="s">
        <v>95</v>
      </c>
    </row>
    <row r="3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9"/>
      <c r="AT3" s="16" t="s">
        <v>84</v>
      </c>
    </row>
    <row r="4" ht="24.96" customHeight="1">
      <c r="B4" s="19"/>
      <c r="D4" s="135" t="s">
        <v>96</v>
      </c>
      <c r="L4" s="19"/>
      <c r="M4" s="136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7" t="s">
        <v>14</v>
      </c>
      <c r="L6" s="19"/>
    </row>
    <row r="7" ht="16.5" customHeight="1">
      <c r="B7" s="19"/>
      <c r="E7" s="138" t="str">
        <f>'Rekapitulace stavby'!K6</f>
        <v xml:space="preserve">Rychnov nad  Kněžnou, úprava příjezdu k objektu ZŠ u zimního stadionu</v>
      </c>
      <c r="F7" s="137"/>
      <c r="G7" s="137"/>
      <c r="H7" s="137"/>
      <c r="L7" s="19"/>
    </row>
    <row r="8" s="1" customFormat="1" ht="12" customHeight="1">
      <c r="B8" s="36"/>
      <c r="D8" s="137" t="s">
        <v>97</v>
      </c>
      <c r="L8" s="36"/>
    </row>
    <row r="9" s="1" customFormat="1" ht="36.96" customHeight="1">
      <c r="B9" s="36"/>
      <c r="E9" s="139" t="s">
        <v>647</v>
      </c>
      <c r="F9" s="1"/>
      <c r="G9" s="1"/>
      <c r="H9" s="1"/>
      <c r="L9" s="36"/>
    </row>
    <row r="10" s="1" customFormat="1">
      <c r="B10" s="36"/>
      <c r="L10" s="36"/>
    </row>
    <row r="11" s="1" customFormat="1" ht="12" customHeight="1">
      <c r="B11" s="36"/>
      <c r="D11" s="137" t="s">
        <v>16</v>
      </c>
      <c r="F11" s="128" t="s">
        <v>17</v>
      </c>
      <c r="I11" s="137" t="s">
        <v>18</v>
      </c>
      <c r="J11" s="128" t="s">
        <v>1</v>
      </c>
      <c r="L11" s="36"/>
    </row>
    <row r="12" s="1" customFormat="1" ht="12" customHeight="1">
      <c r="B12" s="36"/>
      <c r="D12" s="137" t="s">
        <v>20</v>
      </c>
      <c r="F12" s="128" t="s">
        <v>21</v>
      </c>
      <c r="I12" s="137" t="s">
        <v>22</v>
      </c>
      <c r="J12" s="140" t="str">
        <f>'Rekapitulace stavby'!AN8</f>
        <v>22. 10. 2019</v>
      </c>
      <c r="L12" s="36"/>
    </row>
    <row r="13" s="1" customFormat="1" ht="10.8" customHeight="1">
      <c r="B13" s="36"/>
      <c r="L13" s="36"/>
    </row>
    <row r="14" s="1" customFormat="1" ht="12" customHeight="1">
      <c r="B14" s="36"/>
      <c r="D14" s="137" t="s">
        <v>24</v>
      </c>
      <c r="I14" s="137" t="s">
        <v>25</v>
      </c>
      <c r="J14" s="128" t="str">
        <f>IF('Rekapitulace stavby'!AN10="","",'Rekapitulace stavby'!AN10)</f>
        <v/>
      </c>
      <c r="L14" s="36"/>
    </row>
    <row r="15" s="1" customFormat="1" ht="18" customHeight="1">
      <c r="B15" s="36"/>
      <c r="E15" s="128" t="str">
        <f>IF('Rekapitulace stavby'!E11="","",'Rekapitulace stavby'!E11)</f>
        <v xml:space="preserve"> </v>
      </c>
      <c r="I15" s="137" t="s">
        <v>27</v>
      </c>
      <c r="J15" s="128" t="str">
        <f>IF('Rekapitulace stavby'!AN11="","",'Rekapitulace stavby'!AN11)</f>
        <v/>
      </c>
      <c r="L15" s="36"/>
    </row>
    <row r="16" s="1" customFormat="1" ht="6.96" customHeight="1">
      <c r="B16" s="36"/>
      <c r="L16" s="36"/>
    </row>
    <row r="17" s="1" customFormat="1" ht="12" customHeight="1">
      <c r="B17" s="36"/>
      <c r="D17" s="137" t="s">
        <v>28</v>
      </c>
      <c r="I17" s="137" t="s">
        <v>25</v>
      </c>
      <c r="J17" s="128" t="str">
        <f>'Rekapitulace stavby'!AN13</f>
        <v/>
      </c>
      <c r="L17" s="36"/>
    </row>
    <row r="18" s="1" customFormat="1" ht="18" customHeight="1">
      <c r="B18" s="36"/>
      <c r="E18" s="128" t="str">
        <f>'Rekapitulace stavby'!E14</f>
        <v xml:space="preserve"> </v>
      </c>
      <c r="F18" s="128"/>
      <c r="G18" s="128"/>
      <c r="H18" s="128"/>
      <c r="I18" s="137" t="s">
        <v>27</v>
      </c>
      <c r="J18" s="128" t="str">
        <f>'Rekapitulace stavby'!AN14</f>
        <v/>
      </c>
      <c r="L18" s="36"/>
    </row>
    <row r="19" s="1" customFormat="1" ht="6.96" customHeight="1">
      <c r="B19" s="36"/>
      <c r="L19" s="36"/>
    </row>
    <row r="20" s="1" customFormat="1" ht="12" customHeight="1">
      <c r="B20" s="36"/>
      <c r="D20" s="137" t="s">
        <v>29</v>
      </c>
      <c r="I20" s="137" t="s">
        <v>25</v>
      </c>
      <c r="J20" s="128" t="s">
        <v>1</v>
      </c>
      <c r="L20" s="36"/>
    </row>
    <row r="21" s="1" customFormat="1" ht="18" customHeight="1">
      <c r="B21" s="36"/>
      <c r="E21" s="128" t="s">
        <v>30</v>
      </c>
      <c r="I21" s="137" t="s">
        <v>27</v>
      </c>
      <c r="J21" s="128" t="s">
        <v>1</v>
      </c>
      <c r="L21" s="36"/>
    </row>
    <row r="22" s="1" customFormat="1" ht="6.96" customHeight="1">
      <c r="B22" s="36"/>
      <c r="L22" s="36"/>
    </row>
    <row r="23" s="1" customFormat="1" ht="12" customHeight="1">
      <c r="B23" s="36"/>
      <c r="D23" s="137" t="s">
        <v>32</v>
      </c>
      <c r="I23" s="137" t="s">
        <v>25</v>
      </c>
      <c r="J23" s="128" t="s">
        <v>1</v>
      </c>
      <c r="L23" s="36"/>
    </row>
    <row r="24" s="1" customFormat="1" ht="18" customHeight="1">
      <c r="B24" s="36"/>
      <c r="E24" s="128" t="s">
        <v>33</v>
      </c>
      <c r="I24" s="137" t="s">
        <v>27</v>
      </c>
      <c r="J24" s="128" t="s">
        <v>1</v>
      </c>
      <c r="L24" s="36"/>
    </row>
    <row r="25" s="1" customFormat="1" ht="6.96" customHeight="1">
      <c r="B25" s="36"/>
      <c r="L25" s="36"/>
    </row>
    <row r="26" s="1" customFormat="1" ht="12" customHeight="1">
      <c r="B26" s="36"/>
      <c r="D26" s="137" t="s">
        <v>34</v>
      </c>
      <c r="L26" s="36"/>
    </row>
    <row r="27" s="7" customFormat="1" ht="16.5" customHeight="1">
      <c r="B27" s="141"/>
      <c r="E27" s="142" t="s">
        <v>1</v>
      </c>
      <c r="F27" s="142"/>
      <c r="G27" s="142"/>
      <c r="H27" s="142"/>
      <c r="L27" s="141"/>
    </row>
    <row r="28" s="1" customFormat="1" ht="6.96" customHeight="1">
      <c r="B28" s="36"/>
      <c r="L28" s="36"/>
    </row>
    <row r="29" s="1" customFormat="1" ht="6.96" customHeight="1">
      <c r="B29" s="36"/>
      <c r="D29" s="70"/>
      <c r="E29" s="70"/>
      <c r="F29" s="70"/>
      <c r="G29" s="70"/>
      <c r="H29" s="70"/>
      <c r="I29" s="70"/>
      <c r="J29" s="70"/>
      <c r="K29" s="70"/>
      <c r="L29" s="36"/>
    </row>
    <row r="30" s="1" customFormat="1" ht="25.44" customHeight="1">
      <c r="B30" s="36"/>
      <c r="D30" s="143" t="s">
        <v>35</v>
      </c>
      <c r="J30" s="144">
        <f>ROUND(J122, 2)</f>
        <v>121000</v>
      </c>
      <c r="L30" s="36"/>
    </row>
    <row r="31" s="1" customFormat="1" ht="6.96" customHeight="1">
      <c r="B31" s="36"/>
      <c r="D31" s="70"/>
      <c r="E31" s="70"/>
      <c r="F31" s="70"/>
      <c r="G31" s="70"/>
      <c r="H31" s="70"/>
      <c r="I31" s="70"/>
      <c r="J31" s="70"/>
      <c r="K31" s="70"/>
      <c r="L31" s="36"/>
    </row>
    <row r="32" s="1" customFormat="1" ht="14.4" customHeight="1">
      <c r="B32" s="36"/>
      <c r="F32" s="145" t="s">
        <v>37</v>
      </c>
      <c r="I32" s="145" t="s">
        <v>36</v>
      </c>
      <c r="J32" s="145" t="s">
        <v>38</v>
      </c>
      <c r="L32" s="36"/>
    </row>
    <row r="33" s="1" customFormat="1" ht="14.4" customHeight="1">
      <c r="B33" s="36"/>
      <c r="D33" s="146" t="s">
        <v>39</v>
      </c>
      <c r="E33" s="137" t="s">
        <v>40</v>
      </c>
      <c r="F33" s="147">
        <f>ROUND((SUM(BE122:BE147)),  2)</f>
        <v>121000</v>
      </c>
      <c r="I33" s="148">
        <v>0.20999999999999999</v>
      </c>
      <c r="J33" s="147">
        <f>ROUND(((SUM(BE122:BE147))*I33),  2)</f>
        <v>25410</v>
      </c>
      <c r="L33" s="36"/>
    </row>
    <row r="34" s="1" customFormat="1" ht="14.4" customHeight="1">
      <c r="B34" s="36"/>
      <c r="E34" s="137" t="s">
        <v>41</v>
      </c>
      <c r="F34" s="147">
        <f>ROUND((SUM(BF122:BF147)),  2)</f>
        <v>0</v>
      </c>
      <c r="I34" s="148">
        <v>0.14999999999999999</v>
      </c>
      <c r="J34" s="147">
        <f>ROUND(((SUM(BF122:BF147))*I34),  2)</f>
        <v>0</v>
      </c>
      <c r="L34" s="36"/>
    </row>
    <row r="35" hidden="1" s="1" customFormat="1" ht="14.4" customHeight="1">
      <c r="B35" s="36"/>
      <c r="E35" s="137" t="s">
        <v>42</v>
      </c>
      <c r="F35" s="147">
        <f>ROUND((SUM(BG122:BG147)),  2)</f>
        <v>0</v>
      </c>
      <c r="I35" s="148">
        <v>0.20999999999999999</v>
      </c>
      <c r="J35" s="147">
        <f>0</f>
        <v>0</v>
      </c>
      <c r="L35" s="36"/>
    </row>
    <row r="36" hidden="1" s="1" customFormat="1" ht="14.4" customHeight="1">
      <c r="B36" s="36"/>
      <c r="E36" s="137" t="s">
        <v>43</v>
      </c>
      <c r="F36" s="147">
        <f>ROUND((SUM(BH122:BH147)),  2)</f>
        <v>0</v>
      </c>
      <c r="I36" s="148">
        <v>0.14999999999999999</v>
      </c>
      <c r="J36" s="147">
        <f>0</f>
        <v>0</v>
      </c>
      <c r="L36" s="36"/>
    </row>
    <row r="37" hidden="1" s="1" customFormat="1" ht="14.4" customHeight="1">
      <c r="B37" s="36"/>
      <c r="E37" s="137" t="s">
        <v>44</v>
      </c>
      <c r="F37" s="147">
        <f>ROUND((SUM(BI122:BI147)),  2)</f>
        <v>0</v>
      </c>
      <c r="I37" s="148">
        <v>0</v>
      </c>
      <c r="J37" s="147">
        <f>0</f>
        <v>0</v>
      </c>
      <c r="L37" s="36"/>
    </row>
    <row r="38" s="1" customFormat="1" ht="6.96" customHeight="1">
      <c r="B38" s="36"/>
      <c r="L38" s="36"/>
    </row>
    <row r="39" s="1" customFormat="1" ht="25.44" customHeight="1">
      <c r="B39" s="36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146410</v>
      </c>
      <c r="K39" s="155"/>
      <c r="L39" s="36"/>
    </row>
    <row r="40" s="1" customFormat="1" ht="14.4" customHeight="1">
      <c r="B40" s="36"/>
      <c r="L40" s="36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36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36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36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36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36"/>
      <c r="D65" s="156" t="s">
        <v>52</v>
      </c>
      <c r="E65" s="157"/>
      <c r="F65" s="157"/>
      <c r="G65" s="156" t="s">
        <v>53</v>
      </c>
      <c r="H65" s="157"/>
      <c r="I65" s="157"/>
      <c r="J65" s="157"/>
      <c r="K65" s="157"/>
      <c r="L65" s="36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36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36"/>
    </row>
    <row r="77" s="1" customFormat="1" ht="14.4" customHeight="1"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36"/>
    </row>
    <row r="81" s="1" customFormat="1" ht="6.96" customHeight="1"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36"/>
    </row>
    <row r="82" s="1" customFormat="1" ht="24.96" customHeight="1">
      <c r="B82" s="31"/>
      <c r="C82" s="22" t="s">
        <v>101</v>
      </c>
      <c r="D82" s="32"/>
      <c r="E82" s="32"/>
      <c r="F82" s="32"/>
      <c r="G82" s="32"/>
      <c r="H82" s="32"/>
      <c r="I82" s="32"/>
      <c r="J82" s="32"/>
      <c r="K82" s="32"/>
      <c r="L82" s="36"/>
    </row>
    <row r="83" s="1" customFormat="1" ht="6.96" customHeight="1"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6"/>
    </row>
    <row r="84" s="1" customFormat="1" ht="12" customHeight="1">
      <c r="B84" s="31"/>
      <c r="C84" s="28" t="s">
        <v>14</v>
      </c>
      <c r="D84" s="32"/>
      <c r="E84" s="32"/>
      <c r="F84" s="32"/>
      <c r="G84" s="32"/>
      <c r="H84" s="32"/>
      <c r="I84" s="32"/>
      <c r="J84" s="32"/>
      <c r="K84" s="32"/>
      <c r="L84" s="36"/>
    </row>
    <row r="85" s="1" customFormat="1" ht="16.5" customHeight="1">
      <c r="B85" s="31"/>
      <c r="C85" s="32"/>
      <c r="D85" s="32"/>
      <c r="E85" s="166" t="str">
        <f>E7</f>
        <v xml:space="preserve">Rychnov nad  Kněžnou, úprava příjezdu k objektu ZŠ u zimního stadionu</v>
      </c>
      <c r="F85" s="28"/>
      <c r="G85" s="28"/>
      <c r="H85" s="28"/>
      <c r="I85" s="32"/>
      <c r="J85" s="32"/>
      <c r="K85" s="32"/>
      <c r="L85" s="36"/>
    </row>
    <row r="86" s="1" customFormat="1" ht="12" customHeight="1">
      <c r="B86" s="31"/>
      <c r="C86" s="28" t="s">
        <v>97</v>
      </c>
      <c r="D86" s="32"/>
      <c r="E86" s="32"/>
      <c r="F86" s="32"/>
      <c r="G86" s="32"/>
      <c r="H86" s="32"/>
      <c r="I86" s="32"/>
      <c r="J86" s="32"/>
      <c r="K86" s="32"/>
      <c r="L86" s="36"/>
    </row>
    <row r="87" s="1" customFormat="1" ht="16.5" customHeight="1">
      <c r="B87" s="31"/>
      <c r="C87" s="32"/>
      <c r="D87" s="32"/>
      <c r="E87" s="63" t="str">
        <f>E9</f>
        <v>B - Vedlejší a ostatní náklady</v>
      </c>
      <c r="F87" s="32"/>
      <c r="G87" s="32"/>
      <c r="H87" s="32"/>
      <c r="I87" s="32"/>
      <c r="J87" s="32"/>
      <c r="K87" s="32"/>
      <c r="L87" s="36"/>
    </row>
    <row r="88" s="1" customFormat="1" ht="6.96" customHeight="1"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6"/>
    </row>
    <row r="89" s="1" customFormat="1" ht="12" customHeight="1">
      <c r="B89" s="31"/>
      <c r="C89" s="28" t="s">
        <v>20</v>
      </c>
      <c r="D89" s="32"/>
      <c r="E89" s="32"/>
      <c r="F89" s="25" t="str">
        <f>F12</f>
        <v>Rychnov nad Kněžnou</v>
      </c>
      <c r="G89" s="32"/>
      <c r="H89" s="32"/>
      <c r="I89" s="28" t="s">
        <v>22</v>
      </c>
      <c r="J89" s="66" t="str">
        <f>IF(J12="","",J12)</f>
        <v>22. 10. 2019</v>
      </c>
      <c r="K89" s="32"/>
      <c r="L89" s="36"/>
    </row>
    <row r="90" s="1" customFormat="1" ht="6.96" customHeight="1"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6"/>
    </row>
    <row r="91" s="1" customFormat="1" ht="27.9" customHeight="1">
      <c r="B91" s="31"/>
      <c r="C91" s="28" t="s">
        <v>24</v>
      </c>
      <c r="D91" s="32"/>
      <c r="E91" s="32"/>
      <c r="F91" s="25" t="str">
        <f>E15</f>
        <v xml:space="preserve"> </v>
      </c>
      <c r="G91" s="32"/>
      <c r="H91" s="32"/>
      <c r="I91" s="28" t="s">
        <v>29</v>
      </c>
      <c r="J91" s="29" t="str">
        <f>E21</f>
        <v>VIAPROJEKT s.r.o. HK</v>
      </c>
      <c r="K91" s="32"/>
      <c r="L91" s="36"/>
    </row>
    <row r="92" s="1" customFormat="1" ht="15.15" customHeight="1">
      <c r="B92" s="31"/>
      <c r="C92" s="28" t="s">
        <v>28</v>
      </c>
      <c r="D92" s="32"/>
      <c r="E92" s="32"/>
      <c r="F92" s="25" t="str">
        <f>IF(E18="","",E18)</f>
        <v xml:space="preserve"> </v>
      </c>
      <c r="G92" s="32"/>
      <c r="H92" s="32"/>
      <c r="I92" s="28" t="s">
        <v>32</v>
      </c>
      <c r="J92" s="29" t="str">
        <f>E24</f>
        <v>B.Burešová</v>
      </c>
      <c r="K92" s="32"/>
      <c r="L92" s="36"/>
    </row>
    <row r="93" s="1" customFormat="1" ht="10.32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6"/>
    </row>
    <row r="94" s="1" customFormat="1" ht="29.28" customHeight="1">
      <c r="B94" s="31"/>
      <c r="C94" s="167" t="s">
        <v>102</v>
      </c>
      <c r="D94" s="168"/>
      <c r="E94" s="168"/>
      <c r="F94" s="168"/>
      <c r="G94" s="168"/>
      <c r="H94" s="168"/>
      <c r="I94" s="168"/>
      <c r="J94" s="169" t="s">
        <v>103</v>
      </c>
      <c r="K94" s="168"/>
      <c r="L94" s="36"/>
    </row>
    <row r="95" s="1" customFormat="1" ht="10.32" customHeight="1"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6"/>
    </row>
    <row r="96" s="1" customFormat="1" ht="22.8" customHeight="1">
      <c r="B96" s="31"/>
      <c r="C96" s="170" t="s">
        <v>104</v>
      </c>
      <c r="D96" s="32"/>
      <c r="E96" s="32"/>
      <c r="F96" s="32"/>
      <c r="G96" s="32"/>
      <c r="H96" s="32"/>
      <c r="I96" s="32"/>
      <c r="J96" s="97">
        <f>J122</f>
        <v>121000</v>
      </c>
      <c r="K96" s="32"/>
      <c r="L96" s="36"/>
      <c r="AU96" s="16" t="s">
        <v>105</v>
      </c>
    </row>
    <row r="97" s="8" customFormat="1" ht="24.96" customHeight="1">
      <c r="B97" s="171"/>
      <c r="C97" s="172"/>
      <c r="D97" s="173" t="s">
        <v>648</v>
      </c>
      <c r="E97" s="174"/>
      <c r="F97" s="174"/>
      <c r="G97" s="174"/>
      <c r="H97" s="174"/>
      <c r="I97" s="174"/>
      <c r="J97" s="175">
        <f>J123</f>
        <v>121000</v>
      </c>
      <c r="K97" s="172"/>
      <c r="L97" s="176"/>
    </row>
    <row r="98" s="9" customFormat="1" ht="19.92" customHeight="1">
      <c r="B98" s="177"/>
      <c r="C98" s="120"/>
      <c r="D98" s="178" t="s">
        <v>649</v>
      </c>
      <c r="E98" s="179"/>
      <c r="F98" s="179"/>
      <c r="G98" s="179"/>
      <c r="H98" s="179"/>
      <c r="I98" s="179"/>
      <c r="J98" s="180">
        <f>J124</f>
        <v>65000</v>
      </c>
      <c r="K98" s="120"/>
      <c r="L98" s="181"/>
    </row>
    <row r="99" s="9" customFormat="1" ht="19.92" customHeight="1">
      <c r="B99" s="177"/>
      <c r="C99" s="120"/>
      <c r="D99" s="178" t="s">
        <v>650</v>
      </c>
      <c r="E99" s="179"/>
      <c r="F99" s="179"/>
      <c r="G99" s="179"/>
      <c r="H99" s="179"/>
      <c r="I99" s="179"/>
      <c r="J99" s="180">
        <f>J130</f>
        <v>20000</v>
      </c>
      <c r="K99" s="120"/>
      <c r="L99" s="181"/>
    </row>
    <row r="100" s="9" customFormat="1" ht="19.92" customHeight="1">
      <c r="B100" s="177"/>
      <c r="C100" s="120"/>
      <c r="D100" s="178" t="s">
        <v>651</v>
      </c>
      <c r="E100" s="179"/>
      <c r="F100" s="179"/>
      <c r="G100" s="179"/>
      <c r="H100" s="179"/>
      <c r="I100" s="179"/>
      <c r="J100" s="180">
        <f>J139</f>
        <v>6000</v>
      </c>
      <c r="K100" s="120"/>
      <c r="L100" s="181"/>
    </row>
    <row r="101" s="9" customFormat="1" ht="19.92" customHeight="1">
      <c r="B101" s="177"/>
      <c r="C101" s="120"/>
      <c r="D101" s="178" t="s">
        <v>652</v>
      </c>
      <c r="E101" s="179"/>
      <c r="F101" s="179"/>
      <c r="G101" s="179"/>
      <c r="H101" s="179"/>
      <c r="I101" s="179"/>
      <c r="J101" s="180">
        <f>J141</f>
        <v>10000</v>
      </c>
      <c r="K101" s="120"/>
      <c r="L101" s="181"/>
    </row>
    <row r="102" s="9" customFormat="1" ht="19.92" customHeight="1">
      <c r="B102" s="177"/>
      <c r="C102" s="120"/>
      <c r="D102" s="178" t="s">
        <v>653</v>
      </c>
      <c r="E102" s="179"/>
      <c r="F102" s="179"/>
      <c r="G102" s="179"/>
      <c r="H102" s="179"/>
      <c r="I102" s="179"/>
      <c r="J102" s="180">
        <f>J146</f>
        <v>20000</v>
      </c>
      <c r="K102" s="120"/>
      <c r="L102" s="181"/>
    </row>
    <row r="103" s="1" customFormat="1" ht="21.84" customHeight="1"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36"/>
    </row>
    <row r="104" s="1" customFormat="1" ht="6.96" customHeight="1"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36"/>
    </row>
    <row r="108" s="1" customFormat="1" ht="6.96" customHeight="1"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36"/>
    </row>
    <row r="109" s="1" customFormat="1" ht="24.96" customHeight="1">
      <c r="B109" s="31"/>
      <c r="C109" s="22" t="s">
        <v>111</v>
      </c>
      <c r="D109" s="32"/>
      <c r="E109" s="32"/>
      <c r="F109" s="32"/>
      <c r="G109" s="32"/>
      <c r="H109" s="32"/>
      <c r="I109" s="32"/>
      <c r="J109" s="32"/>
      <c r="K109" s="32"/>
      <c r="L109" s="36"/>
    </row>
    <row r="110" s="1" customFormat="1" ht="6.96" customHeight="1"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6"/>
    </row>
    <row r="111" s="1" customFormat="1" ht="12" customHeight="1">
      <c r="B111" s="31"/>
      <c r="C111" s="28" t="s">
        <v>14</v>
      </c>
      <c r="D111" s="32"/>
      <c r="E111" s="32"/>
      <c r="F111" s="32"/>
      <c r="G111" s="32"/>
      <c r="H111" s="32"/>
      <c r="I111" s="32"/>
      <c r="J111" s="32"/>
      <c r="K111" s="32"/>
      <c r="L111" s="36"/>
    </row>
    <row r="112" s="1" customFormat="1" ht="16.5" customHeight="1">
      <c r="B112" s="31"/>
      <c r="C112" s="32"/>
      <c r="D112" s="32"/>
      <c r="E112" s="166" t="str">
        <f>E7</f>
        <v xml:space="preserve">Rychnov nad  Kněžnou, úprava příjezdu k objektu ZŠ u zimního stadionu</v>
      </c>
      <c r="F112" s="28"/>
      <c r="G112" s="28"/>
      <c r="H112" s="28"/>
      <c r="I112" s="32"/>
      <c r="J112" s="32"/>
      <c r="K112" s="32"/>
      <c r="L112" s="36"/>
    </row>
    <row r="113" s="1" customFormat="1" ht="12" customHeight="1">
      <c r="B113" s="31"/>
      <c r="C113" s="28" t="s">
        <v>97</v>
      </c>
      <c r="D113" s="32"/>
      <c r="E113" s="32"/>
      <c r="F113" s="32"/>
      <c r="G113" s="32"/>
      <c r="H113" s="32"/>
      <c r="I113" s="32"/>
      <c r="J113" s="32"/>
      <c r="K113" s="32"/>
      <c r="L113" s="36"/>
    </row>
    <row r="114" s="1" customFormat="1" ht="16.5" customHeight="1">
      <c r="B114" s="31"/>
      <c r="C114" s="32"/>
      <c r="D114" s="32"/>
      <c r="E114" s="63" t="str">
        <f>E9</f>
        <v>B - Vedlejší a ostatní náklady</v>
      </c>
      <c r="F114" s="32"/>
      <c r="G114" s="32"/>
      <c r="H114" s="32"/>
      <c r="I114" s="32"/>
      <c r="J114" s="32"/>
      <c r="K114" s="32"/>
      <c r="L114" s="36"/>
    </row>
    <row r="115" s="1" customFormat="1" ht="6.96" customHeight="1"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6"/>
    </row>
    <row r="116" s="1" customFormat="1" ht="12" customHeight="1">
      <c r="B116" s="31"/>
      <c r="C116" s="28" t="s">
        <v>20</v>
      </c>
      <c r="D116" s="32"/>
      <c r="E116" s="32"/>
      <c r="F116" s="25" t="str">
        <f>F12</f>
        <v>Rychnov nad Kněžnou</v>
      </c>
      <c r="G116" s="32"/>
      <c r="H116" s="32"/>
      <c r="I116" s="28" t="s">
        <v>22</v>
      </c>
      <c r="J116" s="66" t="str">
        <f>IF(J12="","",J12)</f>
        <v>22. 10. 2019</v>
      </c>
      <c r="K116" s="32"/>
      <c r="L116" s="36"/>
    </row>
    <row r="117" s="1" customFormat="1" ht="6.96" customHeight="1"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36"/>
    </row>
    <row r="118" s="1" customFormat="1" ht="27.9" customHeight="1">
      <c r="B118" s="31"/>
      <c r="C118" s="28" t="s">
        <v>24</v>
      </c>
      <c r="D118" s="32"/>
      <c r="E118" s="32"/>
      <c r="F118" s="25" t="str">
        <f>E15</f>
        <v xml:space="preserve"> </v>
      </c>
      <c r="G118" s="32"/>
      <c r="H118" s="32"/>
      <c r="I118" s="28" t="s">
        <v>29</v>
      </c>
      <c r="J118" s="29" t="str">
        <f>E21</f>
        <v>VIAPROJEKT s.r.o. HK</v>
      </c>
      <c r="K118" s="32"/>
      <c r="L118" s="36"/>
    </row>
    <row r="119" s="1" customFormat="1" ht="15.15" customHeight="1">
      <c r="B119" s="31"/>
      <c r="C119" s="28" t="s">
        <v>28</v>
      </c>
      <c r="D119" s="32"/>
      <c r="E119" s="32"/>
      <c r="F119" s="25" t="str">
        <f>IF(E18="","",E18)</f>
        <v xml:space="preserve"> </v>
      </c>
      <c r="G119" s="32"/>
      <c r="H119" s="32"/>
      <c r="I119" s="28" t="s">
        <v>32</v>
      </c>
      <c r="J119" s="29" t="str">
        <f>E24</f>
        <v>B.Burešová</v>
      </c>
      <c r="K119" s="32"/>
      <c r="L119" s="36"/>
    </row>
    <row r="120" s="1" customFormat="1" ht="10.32" customHeight="1"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36"/>
    </row>
    <row r="121" s="10" customFormat="1" ht="29.28" customHeight="1">
      <c r="B121" s="182"/>
      <c r="C121" s="183" t="s">
        <v>112</v>
      </c>
      <c r="D121" s="184" t="s">
        <v>60</v>
      </c>
      <c r="E121" s="184" t="s">
        <v>56</v>
      </c>
      <c r="F121" s="184" t="s">
        <v>57</v>
      </c>
      <c r="G121" s="184" t="s">
        <v>113</v>
      </c>
      <c r="H121" s="184" t="s">
        <v>114</v>
      </c>
      <c r="I121" s="184" t="s">
        <v>115</v>
      </c>
      <c r="J121" s="184" t="s">
        <v>103</v>
      </c>
      <c r="K121" s="185" t="s">
        <v>116</v>
      </c>
      <c r="L121" s="186"/>
      <c r="M121" s="87" t="s">
        <v>1</v>
      </c>
      <c r="N121" s="88" t="s">
        <v>39</v>
      </c>
      <c r="O121" s="88" t="s">
        <v>117</v>
      </c>
      <c r="P121" s="88" t="s">
        <v>118</v>
      </c>
      <c r="Q121" s="88" t="s">
        <v>119</v>
      </c>
      <c r="R121" s="88" t="s">
        <v>120</v>
      </c>
      <c r="S121" s="88" t="s">
        <v>121</v>
      </c>
      <c r="T121" s="89" t="s">
        <v>122</v>
      </c>
    </row>
    <row r="122" s="1" customFormat="1" ht="22.8" customHeight="1">
      <c r="B122" s="31"/>
      <c r="C122" s="94" t="s">
        <v>123</v>
      </c>
      <c r="D122" s="32"/>
      <c r="E122" s="32"/>
      <c r="F122" s="32"/>
      <c r="G122" s="32"/>
      <c r="H122" s="32"/>
      <c r="I122" s="32"/>
      <c r="J122" s="187">
        <f>BK122</f>
        <v>121000</v>
      </c>
      <c r="K122" s="32"/>
      <c r="L122" s="36"/>
      <c r="M122" s="90"/>
      <c r="N122" s="91"/>
      <c r="O122" s="91"/>
      <c r="P122" s="188">
        <f>P123</f>
        <v>0</v>
      </c>
      <c r="Q122" s="91"/>
      <c r="R122" s="188">
        <f>R123</f>
        <v>0</v>
      </c>
      <c r="S122" s="91"/>
      <c r="T122" s="189">
        <f>T123</f>
        <v>0</v>
      </c>
      <c r="AT122" s="16" t="s">
        <v>74</v>
      </c>
      <c r="AU122" s="16" t="s">
        <v>105</v>
      </c>
      <c r="BK122" s="190">
        <f>BK123</f>
        <v>121000</v>
      </c>
    </row>
    <row r="123" s="11" customFormat="1" ht="25.92" customHeight="1">
      <c r="B123" s="191"/>
      <c r="C123" s="192"/>
      <c r="D123" s="193" t="s">
        <v>74</v>
      </c>
      <c r="E123" s="194" t="s">
        <v>654</v>
      </c>
      <c r="F123" s="194" t="s">
        <v>655</v>
      </c>
      <c r="G123" s="192"/>
      <c r="H123" s="192"/>
      <c r="I123" s="192"/>
      <c r="J123" s="195">
        <f>BK123</f>
        <v>121000</v>
      </c>
      <c r="K123" s="192"/>
      <c r="L123" s="196"/>
      <c r="M123" s="197"/>
      <c r="N123" s="198"/>
      <c r="O123" s="198"/>
      <c r="P123" s="199">
        <f>P124+P130+P139+P141+P146</f>
        <v>0</v>
      </c>
      <c r="Q123" s="198"/>
      <c r="R123" s="199">
        <f>R124+R130+R139+R141+R146</f>
        <v>0</v>
      </c>
      <c r="S123" s="198"/>
      <c r="T123" s="200">
        <f>T124+T130+T139+T141+T146</f>
        <v>0</v>
      </c>
      <c r="AR123" s="201" t="s">
        <v>151</v>
      </c>
      <c r="AT123" s="202" t="s">
        <v>74</v>
      </c>
      <c r="AU123" s="202" t="s">
        <v>75</v>
      </c>
      <c r="AY123" s="201" t="s">
        <v>126</v>
      </c>
      <c r="BK123" s="203">
        <f>BK124+BK130+BK139+BK141+BK146</f>
        <v>121000</v>
      </c>
    </row>
    <row r="124" s="11" customFormat="1" ht="22.8" customHeight="1">
      <c r="B124" s="191"/>
      <c r="C124" s="192"/>
      <c r="D124" s="193" t="s">
        <v>74</v>
      </c>
      <c r="E124" s="204" t="s">
        <v>656</v>
      </c>
      <c r="F124" s="204" t="s">
        <v>657</v>
      </c>
      <c r="G124" s="192"/>
      <c r="H124" s="192"/>
      <c r="I124" s="192"/>
      <c r="J124" s="205">
        <f>BK124</f>
        <v>65000</v>
      </c>
      <c r="K124" s="192"/>
      <c r="L124" s="196"/>
      <c r="M124" s="197"/>
      <c r="N124" s="198"/>
      <c r="O124" s="198"/>
      <c r="P124" s="199">
        <f>SUM(P125:P129)</f>
        <v>0</v>
      </c>
      <c r="Q124" s="198"/>
      <c r="R124" s="199">
        <f>SUM(R125:R129)</f>
        <v>0</v>
      </c>
      <c r="S124" s="198"/>
      <c r="T124" s="200">
        <f>SUM(T125:T129)</f>
        <v>0</v>
      </c>
      <c r="AR124" s="201" t="s">
        <v>151</v>
      </c>
      <c r="AT124" s="202" t="s">
        <v>74</v>
      </c>
      <c r="AU124" s="202" t="s">
        <v>82</v>
      </c>
      <c r="AY124" s="201" t="s">
        <v>126</v>
      </c>
      <c r="BK124" s="203">
        <f>SUM(BK125:BK129)</f>
        <v>65000</v>
      </c>
    </row>
    <row r="125" s="1" customFormat="1" ht="16.5" customHeight="1">
      <c r="B125" s="31"/>
      <c r="C125" s="206" t="s">
        <v>82</v>
      </c>
      <c r="D125" s="206" t="s">
        <v>128</v>
      </c>
      <c r="E125" s="207" t="s">
        <v>658</v>
      </c>
      <c r="F125" s="208" t="s">
        <v>659</v>
      </c>
      <c r="G125" s="209" t="s">
        <v>660</v>
      </c>
      <c r="H125" s="210">
        <v>1</v>
      </c>
      <c r="I125" s="211">
        <v>15000</v>
      </c>
      <c r="J125" s="211">
        <f>ROUND(I125*H125,2)</f>
        <v>15000</v>
      </c>
      <c r="K125" s="208" t="s">
        <v>132</v>
      </c>
      <c r="L125" s="36"/>
      <c r="M125" s="212" t="s">
        <v>1</v>
      </c>
      <c r="N125" s="213" t="s">
        <v>40</v>
      </c>
      <c r="O125" s="214">
        <v>0</v>
      </c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AR125" s="216" t="s">
        <v>661</v>
      </c>
      <c r="AT125" s="216" t="s">
        <v>128</v>
      </c>
      <c r="AU125" s="216" t="s">
        <v>84</v>
      </c>
      <c r="AY125" s="16" t="s">
        <v>126</v>
      </c>
      <c r="BE125" s="217">
        <f>IF(N125="základní",J125,0)</f>
        <v>15000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6" t="s">
        <v>82</v>
      </c>
      <c r="BK125" s="217">
        <f>ROUND(I125*H125,2)</f>
        <v>15000</v>
      </c>
      <c r="BL125" s="16" t="s">
        <v>661</v>
      </c>
      <c r="BM125" s="216" t="s">
        <v>662</v>
      </c>
    </row>
    <row r="126" s="1" customFormat="1" ht="16.5" customHeight="1">
      <c r="B126" s="31"/>
      <c r="C126" s="206" t="s">
        <v>84</v>
      </c>
      <c r="D126" s="206" t="s">
        <v>128</v>
      </c>
      <c r="E126" s="207" t="s">
        <v>663</v>
      </c>
      <c r="F126" s="208" t="s">
        <v>664</v>
      </c>
      <c r="G126" s="209" t="s">
        <v>660</v>
      </c>
      <c r="H126" s="210">
        <v>1</v>
      </c>
      <c r="I126" s="211">
        <v>20000</v>
      </c>
      <c r="J126" s="211">
        <f>ROUND(I126*H126,2)</f>
        <v>20000</v>
      </c>
      <c r="K126" s="208" t="s">
        <v>132</v>
      </c>
      <c r="L126" s="36"/>
      <c r="M126" s="212" t="s">
        <v>1</v>
      </c>
      <c r="N126" s="213" t="s">
        <v>40</v>
      </c>
      <c r="O126" s="214">
        <v>0</v>
      </c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AR126" s="216" t="s">
        <v>661</v>
      </c>
      <c r="AT126" s="216" t="s">
        <v>128</v>
      </c>
      <c r="AU126" s="216" t="s">
        <v>84</v>
      </c>
      <c r="AY126" s="16" t="s">
        <v>126</v>
      </c>
      <c r="BE126" s="217">
        <f>IF(N126="základní",J126,0)</f>
        <v>20000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6" t="s">
        <v>82</v>
      </c>
      <c r="BK126" s="217">
        <f>ROUND(I126*H126,2)</f>
        <v>20000</v>
      </c>
      <c r="BL126" s="16" t="s">
        <v>661</v>
      </c>
      <c r="BM126" s="216" t="s">
        <v>665</v>
      </c>
    </row>
    <row r="127" s="1" customFormat="1" ht="16.5" customHeight="1">
      <c r="B127" s="31"/>
      <c r="C127" s="206" t="s">
        <v>142</v>
      </c>
      <c r="D127" s="206" t="s">
        <v>128</v>
      </c>
      <c r="E127" s="207" t="s">
        <v>666</v>
      </c>
      <c r="F127" s="208" t="s">
        <v>667</v>
      </c>
      <c r="G127" s="209" t="s">
        <v>660</v>
      </c>
      <c r="H127" s="210">
        <v>1</v>
      </c>
      <c r="I127" s="211">
        <v>10000</v>
      </c>
      <c r="J127" s="211">
        <f>ROUND(I127*H127,2)</f>
        <v>10000</v>
      </c>
      <c r="K127" s="208" t="s">
        <v>132</v>
      </c>
      <c r="L127" s="36"/>
      <c r="M127" s="212" t="s">
        <v>1</v>
      </c>
      <c r="N127" s="213" t="s">
        <v>40</v>
      </c>
      <c r="O127" s="214">
        <v>0</v>
      </c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AR127" s="216" t="s">
        <v>661</v>
      </c>
      <c r="AT127" s="216" t="s">
        <v>128</v>
      </c>
      <c r="AU127" s="216" t="s">
        <v>84</v>
      </c>
      <c r="AY127" s="16" t="s">
        <v>126</v>
      </c>
      <c r="BE127" s="217">
        <f>IF(N127="základní",J127,0)</f>
        <v>10000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6" t="s">
        <v>82</v>
      </c>
      <c r="BK127" s="217">
        <f>ROUND(I127*H127,2)</f>
        <v>10000</v>
      </c>
      <c r="BL127" s="16" t="s">
        <v>661</v>
      </c>
      <c r="BM127" s="216" t="s">
        <v>668</v>
      </c>
    </row>
    <row r="128" s="1" customFormat="1" ht="16.5" customHeight="1">
      <c r="B128" s="31"/>
      <c r="C128" s="206" t="s">
        <v>133</v>
      </c>
      <c r="D128" s="206" t="s">
        <v>128</v>
      </c>
      <c r="E128" s="207" t="s">
        <v>669</v>
      </c>
      <c r="F128" s="208" t="s">
        <v>670</v>
      </c>
      <c r="G128" s="209" t="s">
        <v>660</v>
      </c>
      <c r="H128" s="210">
        <v>1</v>
      </c>
      <c r="I128" s="211">
        <v>10000</v>
      </c>
      <c r="J128" s="211">
        <f>ROUND(I128*H128,2)</f>
        <v>10000</v>
      </c>
      <c r="K128" s="208" t="s">
        <v>132</v>
      </c>
      <c r="L128" s="36"/>
      <c r="M128" s="212" t="s">
        <v>1</v>
      </c>
      <c r="N128" s="213" t="s">
        <v>40</v>
      </c>
      <c r="O128" s="214">
        <v>0</v>
      </c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AR128" s="216" t="s">
        <v>661</v>
      </c>
      <c r="AT128" s="216" t="s">
        <v>128</v>
      </c>
      <c r="AU128" s="216" t="s">
        <v>84</v>
      </c>
      <c r="AY128" s="16" t="s">
        <v>126</v>
      </c>
      <c r="BE128" s="217">
        <f>IF(N128="základní",J128,0)</f>
        <v>10000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6" t="s">
        <v>82</v>
      </c>
      <c r="BK128" s="217">
        <f>ROUND(I128*H128,2)</f>
        <v>10000</v>
      </c>
      <c r="BL128" s="16" t="s">
        <v>661</v>
      </c>
      <c r="BM128" s="216" t="s">
        <v>671</v>
      </c>
    </row>
    <row r="129" s="1" customFormat="1" ht="16.5" customHeight="1">
      <c r="B129" s="31"/>
      <c r="C129" s="206" t="s">
        <v>151</v>
      </c>
      <c r="D129" s="206" t="s">
        <v>128</v>
      </c>
      <c r="E129" s="207" t="s">
        <v>672</v>
      </c>
      <c r="F129" s="208" t="s">
        <v>673</v>
      </c>
      <c r="G129" s="209" t="s">
        <v>660</v>
      </c>
      <c r="H129" s="210">
        <v>1</v>
      </c>
      <c r="I129" s="211">
        <v>10000</v>
      </c>
      <c r="J129" s="211">
        <f>ROUND(I129*H129,2)</f>
        <v>10000</v>
      </c>
      <c r="K129" s="208" t="s">
        <v>132</v>
      </c>
      <c r="L129" s="36"/>
      <c r="M129" s="212" t="s">
        <v>1</v>
      </c>
      <c r="N129" s="213" t="s">
        <v>40</v>
      </c>
      <c r="O129" s="214">
        <v>0</v>
      </c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AR129" s="216" t="s">
        <v>661</v>
      </c>
      <c r="AT129" s="216" t="s">
        <v>128</v>
      </c>
      <c r="AU129" s="216" t="s">
        <v>84</v>
      </c>
      <c r="AY129" s="16" t="s">
        <v>126</v>
      </c>
      <c r="BE129" s="217">
        <f>IF(N129="základní",J129,0)</f>
        <v>10000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6" t="s">
        <v>82</v>
      </c>
      <c r="BK129" s="217">
        <f>ROUND(I129*H129,2)</f>
        <v>10000</v>
      </c>
      <c r="BL129" s="16" t="s">
        <v>661</v>
      </c>
      <c r="BM129" s="216" t="s">
        <v>674</v>
      </c>
    </row>
    <row r="130" s="11" customFormat="1" ht="22.8" customHeight="1">
      <c r="B130" s="191"/>
      <c r="C130" s="192"/>
      <c r="D130" s="193" t="s">
        <v>74</v>
      </c>
      <c r="E130" s="204" t="s">
        <v>675</v>
      </c>
      <c r="F130" s="204" t="s">
        <v>676</v>
      </c>
      <c r="G130" s="192"/>
      <c r="H130" s="192"/>
      <c r="I130" s="192"/>
      <c r="J130" s="205">
        <f>BK130</f>
        <v>20000</v>
      </c>
      <c r="K130" s="192"/>
      <c r="L130" s="196"/>
      <c r="M130" s="197"/>
      <c r="N130" s="198"/>
      <c r="O130" s="198"/>
      <c r="P130" s="199">
        <f>SUM(P131:P138)</f>
        <v>0</v>
      </c>
      <c r="Q130" s="198"/>
      <c r="R130" s="199">
        <f>SUM(R131:R138)</f>
        <v>0</v>
      </c>
      <c r="S130" s="198"/>
      <c r="T130" s="200">
        <f>SUM(T131:T138)</f>
        <v>0</v>
      </c>
      <c r="AR130" s="201" t="s">
        <v>151</v>
      </c>
      <c r="AT130" s="202" t="s">
        <v>74</v>
      </c>
      <c r="AU130" s="202" t="s">
        <v>82</v>
      </c>
      <c r="AY130" s="201" t="s">
        <v>126</v>
      </c>
      <c r="BK130" s="203">
        <f>SUM(BK131:BK138)</f>
        <v>20000</v>
      </c>
    </row>
    <row r="131" s="1" customFormat="1" ht="16.5" customHeight="1">
      <c r="B131" s="31"/>
      <c r="C131" s="206" t="s">
        <v>156</v>
      </c>
      <c r="D131" s="206" t="s">
        <v>128</v>
      </c>
      <c r="E131" s="207" t="s">
        <v>677</v>
      </c>
      <c r="F131" s="208" t="s">
        <v>676</v>
      </c>
      <c r="G131" s="209" t="s">
        <v>660</v>
      </c>
      <c r="H131" s="210">
        <v>1</v>
      </c>
      <c r="I131" s="211">
        <v>10000</v>
      </c>
      <c r="J131" s="211">
        <f>ROUND(I131*H131,2)</f>
        <v>10000</v>
      </c>
      <c r="K131" s="208" t="s">
        <v>132</v>
      </c>
      <c r="L131" s="36"/>
      <c r="M131" s="212" t="s">
        <v>1</v>
      </c>
      <c r="N131" s="213" t="s">
        <v>40</v>
      </c>
      <c r="O131" s="214">
        <v>0</v>
      </c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AR131" s="216" t="s">
        <v>661</v>
      </c>
      <c r="AT131" s="216" t="s">
        <v>128</v>
      </c>
      <c r="AU131" s="216" t="s">
        <v>84</v>
      </c>
      <c r="AY131" s="16" t="s">
        <v>126</v>
      </c>
      <c r="BE131" s="217">
        <f>IF(N131="základní",J131,0)</f>
        <v>10000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6" t="s">
        <v>82</v>
      </c>
      <c r="BK131" s="217">
        <f>ROUND(I131*H131,2)</f>
        <v>10000</v>
      </c>
      <c r="BL131" s="16" t="s">
        <v>661</v>
      </c>
      <c r="BM131" s="216" t="s">
        <v>678</v>
      </c>
    </row>
    <row r="132" s="12" customFormat="1">
      <c r="B132" s="218"/>
      <c r="C132" s="219"/>
      <c r="D132" s="220" t="s">
        <v>135</v>
      </c>
      <c r="E132" s="221" t="s">
        <v>1</v>
      </c>
      <c r="F132" s="222" t="s">
        <v>679</v>
      </c>
      <c r="G132" s="219"/>
      <c r="H132" s="221" t="s">
        <v>1</v>
      </c>
      <c r="I132" s="219"/>
      <c r="J132" s="219"/>
      <c r="K132" s="219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135</v>
      </c>
      <c r="AU132" s="227" t="s">
        <v>84</v>
      </c>
      <c r="AV132" s="12" t="s">
        <v>82</v>
      </c>
      <c r="AW132" s="12" t="s">
        <v>31</v>
      </c>
      <c r="AX132" s="12" t="s">
        <v>75</v>
      </c>
      <c r="AY132" s="227" t="s">
        <v>126</v>
      </c>
    </row>
    <row r="133" s="13" customFormat="1">
      <c r="B133" s="228"/>
      <c r="C133" s="229"/>
      <c r="D133" s="220" t="s">
        <v>135</v>
      </c>
      <c r="E133" s="230" t="s">
        <v>1</v>
      </c>
      <c r="F133" s="231" t="s">
        <v>82</v>
      </c>
      <c r="G133" s="229"/>
      <c r="H133" s="232">
        <v>1</v>
      </c>
      <c r="I133" s="229"/>
      <c r="J133" s="229"/>
      <c r="K133" s="229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135</v>
      </c>
      <c r="AU133" s="237" t="s">
        <v>84</v>
      </c>
      <c r="AV133" s="13" t="s">
        <v>84</v>
      </c>
      <c r="AW133" s="13" t="s">
        <v>31</v>
      </c>
      <c r="AX133" s="13" t="s">
        <v>75</v>
      </c>
      <c r="AY133" s="237" t="s">
        <v>126</v>
      </c>
    </row>
    <row r="134" s="14" customFormat="1">
      <c r="B134" s="238"/>
      <c r="C134" s="239"/>
      <c r="D134" s="220" t="s">
        <v>135</v>
      </c>
      <c r="E134" s="240" t="s">
        <v>1</v>
      </c>
      <c r="F134" s="241" t="s">
        <v>138</v>
      </c>
      <c r="G134" s="239"/>
      <c r="H134" s="242">
        <v>1</v>
      </c>
      <c r="I134" s="239"/>
      <c r="J134" s="239"/>
      <c r="K134" s="239"/>
      <c r="L134" s="243"/>
      <c r="M134" s="244"/>
      <c r="N134" s="245"/>
      <c r="O134" s="245"/>
      <c r="P134" s="245"/>
      <c r="Q134" s="245"/>
      <c r="R134" s="245"/>
      <c r="S134" s="245"/>
      <c r="T134" s="246"/>
      <c r="AT134" s="247" t="s">
        <v>135</v>
      </c>
      <c r="AU134" s="247" t="s">
        <v>84</v>
      </c>
      <c r="AV134" s="14" t="s">
        <v>133</v>
      </c>
      <c r="AW134" s="14" t="s">
        <v>31</v>
      </c>
      <c r="AX134" s="14" t="s">
        <v>82</v>
      </c>
      <c r="AY134" s="247" t="s">
        <v>126</v>
      </c>
    </row>
    <row r="135" s="1" customFormat="1" ht="16.5" customHeight="1">
      <c r="B135" s="31"/>
      <c r="C135" s="206" t="s">
        <v>159</v>
      </c>
      <c r="D135" s="206" t="s">
        <v>128</v>
      </c>
      <c r="E135" s="207" t="s">
        <v>680</v>
      </c>
      <c r="F135" s="208" t="s">
        <v>681</v>
      </c>
      <c r="G135" s="209" t="s">
        <v>660</v>
      </c>
      <c r="H135" s="210">
        <v>1</v>
      </c>
      <c r="I135" s="211">
        <v>10000</v>
      </c>
      <c r="J135" s="211">
        <f>ROUND(I135*H135,2)</f>
        <v>10000</v>
      </c>
      <c r="K135" s="208" t="s">
        <v>132</v>
      </c>
      <c r="L135" s="36"/>
      <c r="M135" s="212" t="s">
        <v>1</v>
      </c>
      <c r="N135" s="213" t="s">
        <v>40</v>
      </c>
      <c r="O135" s="214">
        <v>0</v>
      </c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AR135" s="216" t="s">
        <v>661</v>
      </c>
      <c r="AT135" s="216" t="s">
        <v>128</v>
      </c>
      <c r="AU135" s="216" t="s">
        <v>84</v>
      </c>
      <c r="AY135" s="16" t="s">
        <v>126</v>
      </c>
      <c r="BE135" s="217">
        <f>IF(N135="základní",J135,0)</f>
        <v>10000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6" t="s">
        <v>82</v>
      </c>
      <c r="BK135" s="217">
        <f>ROUND(I135*H135,2)</f>
        <v>10000</v>
      </c>
      <c r="BL135" s="16" t="s">
        <v>661</v>
      </c>
      <c r="BM135" s="216" t="s">
        <v>682</v>
      </c>
    </row>
    <row r="136" s="12" customFormat="1">
      <c r="B136" s="218"/>
      <c r="C136" s="219"/>
      <c r="D136" s="220" t="s">
        <v>135</v>
      </c>
      <c r="E136" s="221" t="s">
        <v>1</v>
      </c>
      <c r="F136" s="222" t="s">
        <v>683</v>
      </c>
      <c r="G136" s="219"/>
      <c r="H136" s="221" t="s">
        <v>1</v>
      </c>
      <c r="I136" s="219"/>
      <c r="J136" s="219"/>
      <c r="K136" s="219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135</v>
      </c>
      <c r="AU136" s="227" t="s">
        <v>84</v>
      </c>
      <c r="AV136" s="12" t="s">
        <v>82</v>
      </c>
      <c r="AW136" s="12" t="s">
        <v>31</v>
      </c>
      <c r="AX136" s="12" t="s">
        <v>75</v>
      </c>
      <c r="AY136" s="227" t="s">
        <v>126</v>
      </c>
    </row>
    <row r="137" s="13" customFormat="1">
      <c r="B137" s="228"/>
      <c r="C137" s="229"/>
      <c r="D137" s="220" t="s">
        <v>135</v>
      </c>
      <c r="E137" s="230" t="s">
        <v>1</v>
      </c>
      <c r="F137" s="231" t="s">
        <v>82</v>
      </c>
      <c r="G137" s="229"/>
      <c r="H137" s="232">
        <v>1</v>
      </c>
      <c r="I137" s="229"/>
      <c r="J137" s="229"/>
      <c r="K137" s="229"/>
      <c r="L137" s="233"/>
      <c r="M137" s="234"/>
      <c r="N137" s="235"/>
      <c r="O137" s="235"/>
      <c r="P137" s="235"/>
      <c r="Q137" s="235"/>
      <c r="R137" s="235"/>
      <c r="S137" s="235"/>
      <c r="T137" s="236"/>
      <c r="AT137" s="237" t="s">
        <v>135</v>
      </c>
      <c r="AU137" s="237" t="s">
        <v>84</v>
      </c>
      <c r="AV137" s="13" t="s">
        <v>84</v>
      </c>
      <c r="AW137" s="13" t="s">
        <v>31</v>
      </c>
      <c r="AX137" s="13" t="s">
        <v>75</v>
      </c>
      <c r="AY137" s="237" t="s">
        <v>126</v>
      </c>
    </row>
    <row r="138" s="14" customFormat="1">
      <c r="B138" s="238"/>
      <c r="C138" s="239"/>
      <c r="D138" s="220" t="s">
        <v>135</v>
      </c>
      <c r="E138" s="240" t="s">
        <v>1</v>
      </c>
      <c r="F138" s="241" t="s">
        <v>138</v>
      </c>
      <c r="G138" s="239"/>
      <c r="H138" s="242">
        <v>1</v>
      </c>
      <c r="I138" s="239"/>
      <c r="J138" s="239"/>
      <c r="K138" s="239"/>
      <c r="L138" s="243"/>
      <c r="M138" s="244"/>
      <c r="N138" s="245"/>
      <c r="O138" s="245"/>
      <c r="P138" s="245"/>
      <c r="Q138" s="245"/>
      <c r="R138" s="245"/>
      <c r="S138" s="245"/>
      <c r="T138" s="246"/>
      <c r="AT138" s="247" t="s">
        <v>135</v>
      </c>
      <c r="AU138" s="247" t="s">
        <v>84</v>
      </c>
      <c r="AV138" s="14" t="s">
        <v>133</v>
      </c>
      <c r="AW138" s="14" t="s">
        <v>31</v>
      </c>
      <c r="AX138" s="14" t="s">
        <v>82</v>
      </c>
      <c r="AY138" s="247" t="s">
        <v>126</v>
      </c>
    </row>
    <row r="139" s="11" customFormat="1" ht="22.8" customHeight="1">
      <c r="B139" s="191"/>
      <c r="C139" s="192"/>
      <c r="D139" s="193" t="s">
        <v>74</v>
      </c>
      <c r="E139" s="204" t="s">
        <v>684</v>
      </c>
      <c r="F139" s="204" t="s">
        <v>685</v>
      </c>
      <c r="G139" s="192"/>
      <c r="H139" s="192"/>
      <c r="I139" s="192"/>
      <c r="J139" s="205">
        <f>BK139</f>
        <v>6000</v>
      </c>
      <c r="K139" s="192"/>
      <c r="L139" s="196"/>
      <c r="M139" s="197"/>
      <c r="N139" s="198"/>
      <c r="O139" s="198"/>
      <c r="P139" s="199">
        <f>P140</f>
        <v>0</v>
      </c>
      <c r="Q139" s="198"/>
      <c r="R139" s="199">
        <f>R140</f>
        <v>0</v>
      </c>
      <c r="S139" s="198"/>
      <c r="T139" s="200">
        <f>T140</f>
        <v>0</v>
      </c>
      <c r="AR139" s="201" t="s">
        <v>151</v>
      </c>
      <c r="AT139" s="202" t="s">
        <v>74</v>
      </c>
      <c r="AU139" s="202" t="s">
        <v>82</v>
      </c>
      <c r="AY139" s="201" t="s">
        <v>126</v>
      </c>
      <c r="BK139" s="203">
        <f>BK140</f>
        <v>6000</v>
      </c>
    </row>
    <row r="140" s="1" customFormat="1" ht="16.5" customHeight="1">
      <c r="B140" s="31"/>
      <c r="C140" s="206" t="s">
        <v>163</v>
      </c>
      <c r="D140" s="206" t="s">
        <v>128</v>
      </c>
      <c r="E140" s="207" t="s">
        <v>686</v>
      </c>
      <c r="F140" s="208" t="s">
        <v>687</v>
      </c>
      <c r="G140" s="209" t="s">
        <v>202</v>
      </c>
      <c r="H140" s="210">
        <v>2</v>
      </c>
      <c r="I140" s="211">
        <v>3000</v>
      </c>
      <c r="J140" s="211">
        <f>ROUND(I140*H140,2)</f>
        <v>6000</v>
      </c>
      <c r="K140" s="208" t="s">
        <v>132</v>
      </c>
      <c r="L140" s="36"/>
      <c r="M140" s="212" t="s">
        <v>1</v>
      </c>
      <c r="N140" s="213" t="s">
        <v>40</v>
      </c>
      <c r="O140" s="214">
        <v>0</v>
      </c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AR140" s="216" t="s">
        <v>661</v>
      </c>
      <c r="AT140" s="216" t="s">
        <v>128</v>
      </c>
      <c r="AU140" s="216" t="s">
        <v>84</v>
      </c>
      <c r="AY140" s="16" t="s">
        <v>126</v>
      </c>
      <c r="BE140" s="217">
        <f>IF(N140="základní",J140,0)</f>
        <v>6000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6" t="s">
        <v>82</v>
      </c>
      <c r="BK140" s="217">
        <f>ROUND(I140*H140,2)</f>
        <v>6000</v>
      </c>
      <c r="BL140" s="16" t="s">
        <v>661</v>
      </c>
      <c r="BM140" s="216" t="s">
        <v>688</v>
      </c>
    </row>
    <row r="141" s="11" customFormat="1" ht="22.8" customHeight="1">
      <c r="B141" s="191"/>
      <c r="C141" s="192"/>
      <c r="D141" s="193" t="s">
        <v>74</v>
      </c>
      <c r="E141" s="204" t="s">
        <v>689</v>
      </c>
      <c r="F141" s="204" t="s">
        <v>690</v>
      </c>
      <c r="G141" s="192"/>
      <c r="H141" s="192"/>
      <c r="I141" s="192"/>
      <c r="J141" s="205">
        <f>BK141</f>
        <v>10000</v>
      </c>
      <c r="K141" s="192"/>
      <c r="L141" s="196"/>
      <c r="M141" s="197"/>
      <c r="N141" s="198"/>
      <c r="O141" s="198"/>
      <c r="P141" s="199">
        <f>SUM(P142:P145)</f>
        <v>0</v>
      </c>
      <c r="Q141" s="198"/>
      <c r="R141" s="199">
        <f>SUM(R142:R145)</f>
        <v>0</v>
      </c>
      <c r="S141" s="198"/>
      <c r="T141" s="200">
        <f>SUM(T142:T145)</f>
        <v>0</v>
      </c>
      <c r="AR141" s="201" t="s">
        <v>151</v>
      </c>
      <c r="AT141" s="202" t="s">
        <v>74</v>
      </c>
      <c r="AU141" s="202" t="s">
        <v>82</v>
      </c>
      <c r="AY141" s="201" t="s">
        <v>126</v>
      </c>
      <c r="BK141" s="203">
        <f>SUM(BK142:BK145)</f>
        <v>10000</v>
      </c>
    </row>
    <row r="142" s="1" customFormat="1" ht="16.5" customHeight="1">
      <c r="B142" s="31"/>
      <c r="C142" s="206" t="s">
        <v>168</v>
      </c>
      <c r="D142" s="206" t="s">
        <v>128</v>
      </c>
      <c r="E142" s="207" t="s">
        <v>691</v>
      </c>
      <c r="F142" s="208" t="s">
        <v>692</v>
      </c>
      <c r="G142" s="209" t="s">
        <v>660</v>
      </c>
      <c r="H142" s="210">
        <v>1</v>
      </c>
      <c r="I142" s="211">
        <v>10000</v>
      </c>
      <c r="J142" s="211">
        <f>ROUND(I142*H142,2)</f>
        <v>10000</v>
      </c>
      <c r="K142" s="208" t="s">
        <v>132</v>
      </c>
      <c r="L142" s="36"/>
      <c r="M142" s="212" t="s">
        <v>1</v>
      </c>
      <c r="N142" s="213" t="s">
        <v>40</v>
      </c>
      <c r="O142" s="214">
        <v>0</v>
      </c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AR142" s="216" t="s">
        <v>661</v>
      </c>
      <c r="AT142" s="216" t="s">
        <v>128</v>
      </c>
      <c r="AU142" s="216" t="s">
        <v>84</v>
      </c>
      <c r="AY142" s="16" t="s">
        <v>126</v>
      </c>
      <c r="BE142" s="217">
        <f>IF(N142="základní",J142,0)</f>
        <v>10000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6" t="s">
        <v>82</v>
      </c>
      <c r="BK142" s="217">
        <f>ROUND(I142*H142,2)</f>
        <v>10000</v>
      </c>
      <c r="BL142" s="16" t="s">
        <v>661</v>
      </c>
      <c r="BM142" s="216" t="s">
        <v>693</v>
      </c>
    </row>
    <row r="143" s="12" customFormat="1">
      <c r="B143" s="218"/>
      <c r="C143" s="219"/>
      <c r="D143" s="220" t="s">
        <v>135</v>
      </c>
      <c r="E143" s="221" t="s">
        <v>1</v>
      </c>
      <c r="F143" s="222" t="s">
        <v>694</v>
      </c>
      <c r="G143" s="219"/>
      <c r="H143" s="221" t="s">
        <v>1</v>
      </c>
      <c r="I143" s="219"/>
      <c r="J143" s="219"/>
      <c r="K143" s="219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135</v>
      </c>
      <c r="AU143" s="227" t="s">
        <v>84</v>
      </c>
      <c r="AV143" s="12" t="s">
        <v>82</v>
      </c>
      <c r="AW143" s="12" t="s">
        <v>31</v>
      </c>
      <c r="AX143" s="12" t="s">
        <v>75</v>
      </c>
      <c r="AY143" s="227" t="s">
        <v>126</v>
      </c>
    </row>
    <row r="144" s="13" customFormat="1">
      <c r="B144" s="228"/>
      <c r="C144" s="229"/>
      <c r="D144" s="220" t="s">
        <v>135</v>
      </c>
      <c r="E144" s="230" t="s">
        <v>1</v>
      </c>
      <c r="F144" s="231" t="s">
        <v>82</v>
      </c>
      <c r="G144" s="229"/>
      <c r="H144" s="232">
        <v>1</v>
      </c>
      <c r="I144" s="229"/>
      <c r="J144" s="229"/>
      <c r="K144" s="229"/>
      <c r="L144" s="233"/>
      <c r="M144" s="234"/>
      <c r="N144" s="235"/>
      <c r="O144" s="235"/>
      <c r="P144" s="235"/>
      <c r="Q144" s="235"/>
      <c r="R144" s="235"/>
      <c r="S144" s="235"/>
      <c r="T144" s="236"/>
      <c r="AT144" s="237" t="s">
        <v>135</v>
      </c>
      <c r="AU144" s="237" t="s">
        <v>84</v>
      </c>
      <c r="AV144" s="13" t="s">
        <v>84</v>
      </c>
      <c r="AW144" s="13" t="s">
        <v>31</v>
      </c>
      <c r="AX144" s="13" t="s">
        <v>75</v>
      </c>
      <c r="AY144" s="237" t="s">
        <v>126</v>
      </c>
    </row>
    <row r="145" s="14" customFormat="1">
      <c r="B145" s="238"/>
      <c r="C145" s="239"/>
      <c r="D145" s="220" t="s">
        <v>135</v>
      </c>
      <c r="E145" s="240" t="s">
        <v>1</v>
      </c>
      <c r="F145" s="241" t="s">
        <v>138</v>
      </c>
      <c r="G145" s="239"/>
      <c r="H145" s="242">
        <v>1</v>
      </c>
      <c r="I145" s="239"/>
      <c r="J145" s="239"/>
      <c r="K145" s="239"/>
      <c r="L145" s="243"/>
      <c r="M145" s="244"/>
      <c r="N145" s="245"/>
      <c r="O145" s="245"/>
      <c r="P145" s="245"/>
      <c r="Q145" s="245"/>
      <c r="R145" s="245"/>
      <c r="S145" s="245"/>
      <c r="T145" s="246"/>
      <c r="AT145" s="247" t="s">
        <v>135</v>
      </c>
      <c r="AU145" s="247" t="s">
        <v>84</v>
      </c>
      <c r="AV145" s="14" t="s">
        <v>133</v>
      </c>
      <c r="AW145" s="14" t="s">
        <v>31</v>
      </c>
      <c r="AX145" s="14" t="s">
        <v>82</v>
      </c>
      <c r="AY145" s="247" t="s">
        <v>126</v>
      </c>
    </row>
    <row r="146" s="11" customFormat="1" ht="22.8" customHeight="1">
      <c r="B146" s="191"/>
      <c r="C146" s="192"/>
      <c r="D146" s="193" t="s">
        <v>74</v>
      </c>
      <c r="E146" s="204" t="s">
        <v>695</v>
      </c>
      <c r="F146" s="204" t="s">
        <v>696</v>
      </c>
      <c r="G146" s="192"/>
      <c r="H146" s="192"/>
      <c r="I146" s="192"/>
      <c r="J146" s="205">
        <f>BK146</f>
        <v>20000</v>
      </c>
      <c r="K146" s="192"/>
      <c r="L146" s="196"/>
      <c r="M146" s="197"/>
      <c r="N146" s="198"/>
      <c r="O146" s="198"/>
      <c r="P146" s="199">
        <f>P147</f>
        <v>0</v>
      </c>
      <c r="Q146" s="198"/>
      <c r="R146" s="199">
        <f>R147</f>
        <v>0</v>
      </c>
      <c r="S146" s="198"/>
      <c r="T146" s="200">
        <f>T147</f>
        <v>0</v>
      </c>
      <c r="AR146" s="201" t="s">
        <v>151</v>
      </c>
      <c r="AT146" s="202" t="s">
        <v>74</v>
      </c>
      <c r="AU146" s="202" t="s">
        <v>82</v>
      </c>
      <c r="AY146" s="201" t="s">
        <v>126</v>
      </c>
      <c r="BK146" s="203">
        <f>BK147</f>
        <v>20000</v>
      </c>
    </row>
    <row r="147" s="1" customFormat="1" ht="16.5" customHeight="1">
      <c r="B147" s="31"/>
      <c r="C147" s="206" t="s">
        <v>172</v>
      </c>
      <c r="D147" s="206" t="s">
        <v>128</v>
      </c>
      <c r="E147" s="207" t="s">
        <v>697</v>
      </c>
      <c r="F147" s="208" t="s">
        <v>698</v>
      </c>
      <c r="G147" s="209" t="s">
        <v>660</v>
      </c>
      <c r="H147" s="210">
        <v>1</v>
      </c>
      <c r="I147" s="211">
        <v>20000</v>
      </c>
      <c r="J147" s="211">
        <f>ROUND(I147*H147,2)</f>
        <v>20000</v>
      </c>
      <c r="K147" s="208" t="s">
        <v>132</v>
      </c>
      <c r="L147" s="36"/>
      <c r="M147" s="248" t="s">
        <v>1</v>
      </c>
      <c r="N147" s="249" t="s">
        <v>40</v>
      </c>
      <c r="O147" s="250">
        <v>0</v>
      </c>
      <c r="P147" s="250">
        <f>O147*H147</f>
        <v>0</v>
      </c>
      <c r="Q147" s="250">
        <v>0</v>
      </c>
      <c r="R147" s="250">
        <f>Q147*H147</f>
        <v>0</v>
      </c>
      <c r="S147" s="250">
        <v>0</v>
      </c>
      <c r="T147" s="251">
        <f>S147*H147</f>
        <v>0</v>
      </c>
      <c r="AR147" s="216" t="s">
        <v>661</v>
      </c>
      <c r="AT147" s="216" t="s">
        <v>128</v>
      </c>
      <c r="AU147" s="216" t="s">
        <v>84</v>
      </c>
      <c r="AY147" s="16" t="s">
        <v>126</v>
      </c>
      <c r="BE147" s="217">
        <f>IF(N147="základní",J147,0)</f>
        <v>20000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6" t="s">
        <v>82</v>
      </c>
      <c r="BK147" s="217">
        <f>ROUND(I147*H147,2)</f>
        <v>20000</v>
      </c>
      <c r="BL147" s="16" t="s">
        <v>661</v>
      </c>
      <c r="BM147" s="216" t="s">
        <v>699</v>
      </c>
    </row>
    <row r="148" s="1" customFormat="1" ht="6.96" customHeight="1">
      <c r="B148" s="53"/>
      <c r="C148" s="54"/>
      <c r="D148" s="54"/>
      <c r="E148" s="54"/>
      <c r="F148" s="54"/>
      <c r="G148" s="54"/>
      <c r="H148" s="54"/>
      <c r="I148" s="54"/>
      <c r="J148" s="54"/>
      <c r="K148" s="54"/>
      <c r="L148" s="36"/>
    </row>
  </sheetData>
  <sheetProtection sheet="1" autoFilter="0" formatColumns="0" formatRows="0" objects="1" scenarios="1" spinCount="100000" saltValue="1OsUDeGyrksHLsmrSrbVXgbaCWdnAYuCeiVqVJpQEcLMFGGCWWCZ6KCF1affxYqheGGq1rSNkbvLbjE+3aI8KQ==" hashValue="u0oV+3J6b1CKvl6i/5UQQw4nVmZB17lzN6TJjI7YwFcas75FOufvX5ayDYKcDkosxPxk4mPcMfeuBSCz0krB1Q==" algorithmName="SHA-512" password="CC35"/>
  <autoFilter ref="C121:K14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BOBINA2\Bobina</dc:creator>
  <cp:lastModifiedBy>BOBINA2\Bobina</cp:lastModifiedBy>
  <dcterms:created xsi:type="dcterms:W3CDTF">2019-11-05T09:13:02Z</dcterms:created>
  <dcterms:modified xsi:type="dcterms:W3CDTF">2019-11-05T09:13:05Z</dcterms:modified>
</cp:coreProperties>
</file>